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715"/>
  <workbookPr/>
  <bookViews>
    <workbookView xWindow="640" yWindow="960" windowWidth="28160" windowHeight="16740" tabRatio="500" activeTab="1"/>
  </bookViews>
  <sheets>
    <sheet name="Calculator" sheetId="2" r:id="rId1"/>
    <sheet name="Data" sheetId="1" r:id="rId2"/>
  </sheets>
  <definedNames>
    <definedName name="advies">'Data'!$D$48</definedName>
    <definedName name="dehyd">'Data'!$B$14</definedName>
    <definedName name="drank">'Calculator'!$E$7</definedName>
    <definedName name="dranktijdens">'Data'!$D$26</definedName>
    <definedName name="Drinkna">'Data'!$F$23</definedName>
    <definedName name="Gpost">'Calculator'!$E$6</definedName>
    <definedName name="Gpre">'Calculator'!$E$4</definedName>
    <definedName name="interval">'Calculator'!#REF!</definedName>
    <definedName name="Tduur">'Data'!$B$20</definedName>
    <definedName name="Teind">'Calculator'!$E$5</definedName>
    <definedName name="tekstvoor">'Data'!$D$18</definedName>
    <definedName name="Tinterval">'Data'!$B$17</definedName>
    <definedName name="Tna">'Calculator'!#REF!</definedName>
    <definedName name="Tstart">'Calculator'!$E$3</definedName>
    <definedName name="Tvoor">'Calculator'!#REF!</definedName>
    <definedName name="uur">'Data'!#REF!</definedName>
  </definedNames>
  <calcPr calcId="150001"/>
  <extLst>
    <ext xmlns:x14="http://schemas.microsoft.com/office/spreadsheetml/2009/9/main" xmlns="http://schemas.openxmlformats.org/spreadsheetml/2006/main" uri="{79F54976-1DA5-4618-B147-4CDE4B953A38}">
      <x14:workbookPr defaultImageDpi="32767"/>
    </ext>
  </extLst>
</workbook>
</file>

<file path=xl/sharedStrings.xml><?xml version="1.0" encoding="utf-8"?>
<sst xmlns="http://schemas.openxmlformats.org/spreadsheetml/2006/main" count="43" uniqueCount="32">
  <si>
    <t>Wat was het gewicht voor de inspanning?</t>
  </si>
  <si>
    <t>Wat was het gewicht na de inspanning?</t>
  </si>
  <si>
    <t>vul het tijdstip in als volgt: uu:mm, bijvoorbeeld 10:30</t>
  </si>
  <si>
    <t>Dehydratatie</t>
  </si>
  <si>
    <t>Start van de inspanning</t>
  </si>
  <si>
    <t>Einde van de inspanning</t>
  </si>
  <si>
    <t>Tinterval</t>
  </si>
  <si>
    <t>Uren voor</t>
  </si>
  <si>
    <t>Per uur</t>
  </si>
  <si>
    <t>Tduur</t>
  </si>
  <si>
    <t>Hoeveel werd er gedronken tijdens de inspanning?</t>
  </si>
  <si>
    <t>vul de hoeveelheid in, in ml, bijvoorbeeld 500</t>
  </si>
  <si>
    <t>VOOR</t>
  </si>
  <si>
    <t>TIJDENS</t>
  </si>
  <si>
    <t>NA</t>
  </si>
  <si>
    <t>Om hoe laat startte de inspanning?</t>
  </si>
  <si>
    <t>Om hoe laat stopte de inspanning?</t>
  </si>
  <si>
    <t>gewicht in kg</t>
  </si>
  <si>
    <t>weinig tot niet uitgedroogd bent: goed zo!</t>
  </si>
  <si>
    <t>extreem uitgedroogd bent. Rehydrateer onmiddellijk met drank en mineralen en zoek medische hulp</t>
  </si>
  <si>
    <t>CALCULATOR VOCHTVERLIES</t>
  </si>
  <si>
    <t>HUIDIGE SITUATIE</t>
  </si>
  <si>
    <t>IDEALE SITUATIE (in vergelijkbare omstandigheden)</t>
  </si>
  <si>
    <t>licht uitgedroogd bent: probeer de volgende keer iets meer te drinken tijdens het sporten.</t>
  </si>
  <si>
    <t>INPUT GEGEVENS</t>
  </si>
  <si>
    <t xml:space="preserve">matig uitgedroogd bent: prestatieverlies is waarschijnlijk. Pas je drinkstrategie aan! </t>
  </si>
  <si>
    <t>ernstig uitgedroogd bent! Prestatieverlies is zeer waarschijnlijk. Er zijn dringend maatregelen nodig!</t>
  </si>
  <si>
    <t>niets uitgedroogd bent, in tegendeel: goed zo!</t>
  </si>
  <si>
    <t>Vul de gegevens in het groen in, de rest wordt automatisch berekend</t>
  </si>
  <si>
    <t>Calculator ontwikkeld door Evermove voor</t>
  </si>
  <si>
    <t>De sportvoedingsformule voor jongeren ©</t>
  </si>
  <si>
    <t>www.evermove.com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</si>
</sst>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h\.mm&quot; u.&quot;;@"/>
    <numFmt numFmtId="167" formatCode="h:mm;@"/>
  </numFmts>
  <fonts count="11">
    <font>
      <sz val="12"/>
      <color theme="1"/>
      <name val="Calibri"/>
      <family val="2"/>
      <scheme val="minor"/>
    </font>
    <font>
      <sz val="10"/>
      <name val="Arial"/>
      <family val="2"/>
    </font>
    <font>
      <b/>
      <sz val="12"/>
      <color theme="0"/>
      <name val="Calibri"/>
      <family val="2"/>
      <scheme val="minor"/>
    </font>
    <font>
      <b/>
      <sz val="12"/>
      <color theme="1"/>
      <name val="Calibri"/>
      <family val="2"/>
      <scheme val="minor"/>
    </font>
    <font>
      <sz val="20"/>
      <color theme="1"/>
      <name val="Calibri"/>
      <family val="2"/>
      <scheme val="minor"/>
    </font>
    <font>
      <sz val="8"/>
      <name val="Calibri"/>
      <family val="2"/>
      <scheme val="minor"/>
    </font>
    <font>
      <i/>
      <sz val="12"/>
      <color theme="1"/>
      <name val="Calibri"/>
      <family val="2"/>
      <scheme val="minor"/>
    </font>
    <font>
      <sz val="20"/>
      <color theme="9"/>
      <name val="Calibri"/>
      <family val="2"/>
      <scheme val="minor"/>
    </font>
    <font>
      <u val="single"/>
      <sz val="12"/>
      <color theme="10"/>
      <name val="Calibri"/>
      <family val="2"/>
      <scheme val="minor"/>
    </font>
    <font>
      <i/>
      <sz val="12"/>
      <color theme="0" tint="-0.4999699890613556"/>
      <name val="Calibri"/>
      <family val="2"/>
      <scheme val="minor"/>
    </font>
    <font>
      <u val="single"/>
      <sz val="12"/>
      <color theme="0" tint="-0.4999699890613556"/>
      <name val="Calibri"/>
      <family val="2"/>
      <scheme val="minor"/>
    </font>
  </fonts>
  <fills count="8">
    <fill>
      <patternFill/>
    </fill>
    <fill>
      <patternFill patternType="gray125"/>
    </fill>
    <fill>
      <patternFill patternType="solid">
        <fgColor theme="7" tint="0.7999799847602844"/>
        <bgColor indexed="64"/>
      </patternFill>
    </fill>
    <fill>
      <patternFill patternType="solid">
        <fgColor theme="9" tint="0.7999799847602844"/>
        <bgColor indexed="64"/>
      </patternFill>
    </fill>
    <fill>
      <patternFill patternType="solid">
        <fgColor theme="5" tint="0.7999799847602844"/>
        <bgColor indexed="64"/>
      </patternFill>
    </fill>
    <fill>
      <patternFill patternType="solid">
        <fgColor theme="0"/>
        <bgColor indexed="64"/>
      </patternFill>
    </fill>
    <fill>
      <patternFill patternType="solid">
        <fgColor theme="0" tint="-0.04997999966144562"/>
        <bgColor indexed="64"/>
      </patternFill>
    </fill>
    <fill>
      <patternFill patternType="solid">
        <fgColor theme="1"/>
        <bgColor indexed="64"/>
      </patternFill>
    </fill>
  </fills>
  <borders count="21">
    <border>
      <left/>
      <right/>
      <top/>
      <bottom/>
      <diagonal/>
    </border>
    <border>
      <left/>
      <right/>
      <top/>
      <bottom style="thin"/>
    </border>
    <border>
      <left style="medium"/>
      <right/>
      <top/>
      <bottom/>
    </border>
    <border>
      <left style="medium"/>
      <right/>
      <top style="medium"/>
      <bottom style="thin"/>
    </border>
    <border>
      <left/>
      <right/>
      <top style="medium"/>
      <bottom style="thin"/>
    </border>
    <border>
      <left style="medium"/>
      <right/>
      <top style="thin"/>
      <bottom style="thin"/>
    </border>
    <border>
      <left/>
      <right/>
      <top style="thin"/>
      <bottom style="thin"/>
    </border>
    <border>
      <left style="medium"/>
      <right/>
      <top/>
      <bottom style="medium"/>
    </border>
    <border>
      <left/>
      <right/>
      <top/>
      <bottom style="medium"/>
    </border>
    <border>
      <left/>
      <right style="medium"/>
      <top/>
      <bottom/>
    </border>
    <border>
      <left/>
      <right style="medium"/>
      <top/>
      <bottom style="medium"/>
    </border>
    <border>
      <left/>
      <right style="medium"/>
      <top style="thin"/>
      <bottom style="thin"/>
    </border>
    <border>
      <left/>
      <right style="medium"/>
      <top style="medium"/>
      <bottom style="thin"/>
    </border>
    <border>
      <left style="medium"/>
      <right/>
      <top/>
      <bottom style="thin"/>
    </border>
    <border>
      <left/>
      <right style="medium"/>
      <top/>
      <bottom style="thin"/>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cellStyleXfs>
  <cellXfs count="66">
    <xf numFmtId="0" fontId="0" fillId="0" borderId="0" xfId="0"/>
    <xf numFmtId="164" fontId="0" fillId="0" borderId="0" xfId="15" applyNumberFormat="1" applyFont="1"/>
    <xf numFmtId="1" fontId="0" fillId="0" borderId="0" xfId="15" applyNumberFormat="1" applyFont="1"/>
    <xf numFmtId="165" fontId="0" fillId="0" borderId="0" xfId="0" applyNumberFormat="1"/>
    <xf numFmtId="166" fontId="0" fillId="0" borderId="0" xfId="0" applyNumberFormat="1"/>
    <xf numFmtId="0" fontId="0" fillId="0" borderId="0" xfId="0" applyAlignment="1">
      <alignment horizontal="center"/>
    </xf>
    <xf numFmtId="0" fontId="0" fillId="0" borderId="0" xfId="0" applyAlignment="1">
      <alignment vertical="center"/>
    </xf>
    <xf numFmtId="0" fontId="0" fillId="0" borderId="1" xfId="0" applyBorder="1"/>
    <xf numFmtId="10" fontId="0" fillId="0" borderId="0" xfId="15" applyNumberFormat="1" applyFont="1"/>
    <xf numFmtId="166" fontId="3" fillId="2" borderId="0" xfId="0" applyNumberFormat="1" applyFont="1" applyFill="1" applyBorder="1" applyAlignment="1">
      <alignment horizontal="center"/>
    </xf>
    <xf numFmtId="166" fontId="0" fillId="2" borderId="0" xfId="0" applyNumberFormat="1" applyFill="1" applyBorder="1" applyAlignment="1">
      <alignment horizontal="center"/>
    </xf>
    <xf numFmtId="166" fontId="0" fillId="3" borderId="0" xfId="0" applyNumberFormat="1" applyFill="1" applyBorder="1" applyAlignment="1">
      <alignment horizontal="center"/>
    </xf>
    <xf numFmtId="0" fontId="0" fillId="2" borderId="2" xfId="0" applyFill="1" applyBorder="1" applyAlignment="1">
      <alignment horizontal="center" vertical="center"/>
    </xf>
    <xf numFmtId="0" fontId="0" fillId="4" borderId="2" xfId="0" applyFill="1" applyBorder="1" applyAlignment="1">
      <alignment horizontal="center" vertical="center"/>
    </xf>
    <xf numFmtId="166" fontId="0" fillId="4" borderId="0" xfId="0" applyNumberFormat="1" applyFill="1" applyBorder="1" applyAlignment="1">
      <alignment horizontal="center"/>
    </xf>
    <xf numFmtId="166" fontId="3" fillId="2" borderId="1" xfId="0" applyNumberFormat="1" applyFont="1" applyFill="1" applyBorder="1" applyAlignment="1">
      <alignment horizontal="center"/>
    </xf>
    <xf numFmtId="0" fontId="0" fillId="5" borderId="3" xfId="0" applyFill="1" applyBorder="1"/>
    <xf numFmtId="0" fontId="0" fillId="5" borderId="4" xfId="0" applyFill="1" applyBorder="1"/>
    <xf numFmtId="0" fontId="0" fillId="5" borderId="4" xfId="0" applyFill="1" applyBorder="1" applyAlignment="1">
      <alignment horizontal="right" vertical="center"/>
    </xf>
    <xf numFmtId="0" fontId="0" fillId="6" borderId="5" xfId="0" applyFill="1" applyBorder="1"/>
    <xf numFmtId="0" fontId="0" fillId="6" borderId="6" xfId="0" applyFill="1" applyBorder="1"/>
    <xf numFmtId="0" fontId="0" fillId="6" borderId="6" xfId="0" applyFill="1" applyBorder="1" applyAlignment="1">
      <alignment horizontal="right" vertical="center"/>
    </xf>
    <xf numFmtId="0" fontId="0" fillId="5" borderId="5" xfId="0" applyFill="1" applyBorder="1"/>
    <xf numFmtId="0" fontId="0" fillId="5" borderId="6" xfId="0" applyFill="1" applyBorder="1"/>
    <xf numFmtId="0" fontId="0" fillId="5" borderId="6" xfId="0" applyFill="1" applyBorder="1" applyAlignment="1">
      <alignment horizontal="right" vertical="center"/>
    </xf>
    <xf numFmtId="0" fontId="0" fillId="5" borderId="7" xfId="0" applyFill="1" applyBorder="1"/>
    <xf numFmtId="0" fontId="0" fillId="5" borderId="8" xfId="0" applyFill="1" applyBorder="1"/>
    <xf numFmtId="0" fontId="0" fillId="5" borderId="8" xfId="0" applyFill="1" applyBorder="1" applyAlignment="1">
      <alignment vertical="center"/>
    </xf>
    <xf numFmtId="0" fontId="0" fillId="5" borderId="8" xfId="0" applyFill="1" applyBorder="1" applyAlignment="1">
      <alignment horizontal="right" vertical="center"/>
    </xf>
    <xf numFmtId="0" fontId="0" fillId="5" borderId="0" xfId="0" applyFill="1"/>
    <xf numFmtId="0" fontId="0" fillId="5" borderId="2" xfId="0" applyFill="1" applyBorder="1"/>
    <xf numFmtId="0" fontId="0" fillId="5" borderId="0" xfId="0" applyFill="1" applyBorder="1"/>
    <xf numFmtId="0" fontId="0" fillId="5" borderId="9" xfId="0" applyFill="1" applyBorder="1"/>
    <xf numFmtId="0" fontId="0" fillId="5" borderId="10" xfId="0" applyFill="1" applyBorder="1"/>
    <xf numFmtId="165" fontId="7" fillId="6" borderId="11" xfId="0" applyNumberFormat="1" applyFont="1" applyFill="1" applyBorder="1" applyAlignment="1">
      <alignment horizontal="center" vertical="center"/>
    </xf>
    <xf numFmtId="1" fontId="7" fillId="5" borderId="10" xfId="0" applyNumberFormat="1" applyFont="1" applyFill="1" applyBorder="1" applyAlignment="1">
      <alignment horizontal="center" vertical="center"/>
    </xf>
    <xf numFmtId="0" fontId="6" fillId="0" borderId="0" xfId="0" applyFont="1"/>
    <xf numFmtId="167" fontId="7" fillId="5" borderId="12" xfId="0" applyNumberFormat="1" applyFont="1" applyFill="1" applyBorder="1" applyAlignment="1">
      <alignment horizontal="center" vertical="center"/>
    </xf>
    <xf numFmtId="167" fontId="7" fillId="5" borderId="11" xfId="0" applyNumberFormat="1" applyFont="1" applyFill="1" applyBorder="1" applyAlignment="1">
      <alignment horizontal="center" vertical="center"/>
    </xf>
    <xf numFmtId="0" fontId="9" fillId="0" borderId="0" xfId="0" applyFont="1" applyAlignment="1">
      <alignment horizontal="center"/>
    </xf>
    <xf numFmtId="0" fontId="10" fillId="0" borderId="0" xfId="20" applyFont="1" applyAlignment="1">
      <alignment horizontal="center"/>
    </xf>
    <xf numFmtId="0" fontId="0" fillId="4" borderId="0" xfId="0" applyFill="1" applyBorder="1" applyAlignment="1">
      <alignment horizontal="left" wrapText="1"/>
    </xf>
    <xf numFmtId="0" fontId="0" fillId="4" borderId="9" xfId="0" applyFill="1" applyBorder="1" applyAlignment="1">
      <alignment horizontal="left" wrapText="1"/>
    </xf>
    <xf numFmtId="0" fontId="0" fillId="2" borderId="2" xfId="0" applyFill="1" applyBorder="1" applyAlignment="1">
      <alignment horizontal="center" vertical="center"/>
    </xf>
    <xf numFmtId="0" fontId="0" fillId="2" borderId="13" xfId="0" applyFill="1" applyBorder="1" applyAlignment="1">
      <alignment horizontal="center" vertical="center"/>
    </xf>
    <xf numFmtId="0" fontId="3" fillId="2" borderId="0" xfId="0" applyFont="1" applyFill="1" applyBorder="1" applyAlignment="1">
      <alignment horizontal="left"/>
    </xf>
    <xf numFmtId="0" fontId="3" fillId="2" borderId="9" xfId="0" applyFont="1" applyFill="1" applyBorder="1" applyAlignment="1">
      <alignment horizontal="left"/>
    </xf>
    <xf numFmtId="0" fontId="0" fillId="2" borderId="0" xfId="0" applyFill="1" applyBorder="1" applyAlignment="1">
      <alignment horizontal="left" vertical="center" wrapText="1"/>
    </xf>
    <xf numFmtId="0" fontId="0" fillId="2" borderId="9" xfId="0" applyFill="1" applyBorder="1" applyAlignment="1">
      <alignment horizontal="left" vertical="center" wrapText="1"/>
    </xf>
    <xf numFmtId="0" fontId="3" fillId="2" borderId="1" xfId="0" applyFont="1" applyFill="1" applyBorder="1" applyAlignment="1">
      <alignment horizontal="left"/>
    </xf>
    <xf numFmtId="0" fontId="3" fillId="2" borderId="14" xfId="0" applyFont="1" applyFill="1" applyBorder="1" applyAlignment="1">
      <alignment horizontal="left"/>
    </xf>
    <xf numFmtId="0" fontId="6" fillId="5" borderId="2" xfId="0" applyFont="1" applyFill="1" applyBorder="1" applyAlignment="1">
      <alignment horizontal="left" vertical="center" wrapText="1"/>
    </xf>
    <xf numFmtId="0" fontId="6" fillId="5" borderId="0" xfId="0" applyFont="1" applyFill="1" applyBorder="1" applyAlignment="1">
      <alignment horizontal="left" vertical="center" wrapText="1"/>
    </xf>
    <xf numFmtId="0" fontId="6" fillId="5" borderId="9" xfId="0" applyFont="1" applyFill="1" applyBorder="1" applyAlignment="1">
      <alignment horizontal="left" vertical="center" wrapText="1"/>
    </xf>
    <xf numFmtId="0" fontId="0" fillId="3" borderId="2" xfId="0" applyFill="1" applyBorder="1" applyAlignment="1">
      <alignment horizontal="center" vertical="center"/>
    </xf>
    <xf numFmtId="0" fontId="0" fillId="3" borderId="0" xfId="0" applyFill="1" applyBorder="1" applyAlignment="1">
      <alignment horizontal="center" vertical="center" wrapText="1"/>
    </xf>
    <xf numFmtId="0" fontId="0" fillId="3" borderId="9" xfId="0" applyFill="1" applyBorder="1" applyAlignment="1">
      <alignment horizontal="center" vertical="center" wrapText="1"/>
    </xf>
    <xf numFmtId="0" fontId="3" fillId="2" borderId="0" xfId="0" applyFont="1" applyFill="1" applyBorder="1" applyAlignment="1">
      <alignment horizontal="center"/>
    </xf>
    <xf numFmtId="0" fontId="3" fillId="2" borderId="9" xfId="0" applyFont="1" applyFill="1" applyBorder="1" applyAlignment="1">
      <alignment horizontal="center"/>
    </xf>
    <xf numFmtId="0" fontId="2" fillId="7" borderId="15" xfId="0" applyFont="1" applyFill="1" applyBorder="1" applyAlignment="1">
      <alignment horizontal="center"/>
    </xf>
    <xf numFmtId="0" fontId="2" fillId="7" borderId="16" xfId="0" applyFont="1" applyFill="1" applyBorder="1" applyAlignment="1">
      <alignment horizontal="center"/>
    </xf>
    <xf numFmtId="0" fontId="2" fillId="7" borderId="17" xfId="0" applyFont="1" applyFill="1" applyBorder="1" applyAlignment="1">
      <alignment horizontal="center"/>
    </xf>
    <xf numFmtId="0" fontId="2" fillId="7" borderId="18" xfId="0" applyFont="1" applyFill="1" applyBorder="1" applyAlignment="1">
      <alignment horizontal="center"/>
    </xf>
    <xf numFmtId="0" fontId="2" fillId="7" borderId="19" xfId="0" applyFont="1" applyFill="1" applyBorder="1" applyAlignment="1">
      <alignment horizontal="center"/>
    </xf>
    <xf numFmtId="0" fontId="2" fillId="7" borderId="20" xfId="0" applyFont="1" applyFill="1" applyBorder="1" applyAlignment="1">
      <alignment horizontal="center"/>
    </xf>
    <xf numFmtId="0" fontId="4" fillId="5" borderId="8" xfId="0" applyFont="1" applyFill="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evermove.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workbookViewId="0" topLeftCell="A1">
      <selection activeCell="C12" sqref="C12:E12"/>
    </sheetView>
  </sheetViews>
  <sheetFormatPr defaultColWidth="11.00390625" defaultRowHeight="15.75"/>
  <cols>
    <col min="5" max="5" width="37.375" style="0" customWidth="1"/>
  </cols>
  <sheetData>
    <row r="1" spans="1:5" ht="38" customHeight="1" thickBot="1">
      <c r="A1" s="65" t="s">
        <v>20</v>
      </c>
      <c r="B1" s="65"/>
      <c r="C1" s="65"/>
      <c r="D1" s="65"/>
      <c r="E1" s="65"/>
    </row>
    <row r="2" spans="1:6" ht="17" thickBot="1">
      <c r="A2" s="62" t="s">
        <v>24</v>
      </c>
      <c r="B2" s="63"/>
      <c r="C2" s="63"/>
      <c r="D2" s="63"/>
      <c r="E2" s="64"/>
      <c r="F2" s="36" t="s">
        <v>28</v>
      </c>
    </row>
    <row r="3" spans="1:11" ht="32" customHeight="1">
      <c r="A3" s="16"/>
      <c r="B3" s="17"/>
      <c r="C3" s="18"/>
      <c r="D3" s="18" t="s">
        <v>15</v>
      </c>
      <c r="E3" s="37">
        <v>0.375</v>
      </c>
      <c r="F3" s="6" t="s">
        <v>2</v>
      </c>
      <c r="G3" s="6"/>
      <c r="K3" s="4"/>
    </row>
    <row r="4" spans="1:7" ht="32" customHeight="1">
      <c r="A4" s="19"/>
      <c r="B4" s="20"/>
      <c r="C4" s="21"/>
      <c r="D4" s="21" t="s">
        <v>0</v>
      </c>
      <c r="E4" s="34">
        <v>45</v>
      </c>
      <c r="F4" s="6" t="s">
        <v>17</v>
      </c>
      <c r="G4" s="6"/>
    </row>
    <row r="5" spans="1:7" ht="32" customHeight="1">
      <c r="A5" s="22"/>
      <c r="B5" s="23"/>
      <c r="C5" s="24"/>
      <c r="D5" s="24" t="s">
        <v>16</v>
      </c>
      <c r="E5" s="38">
        <v>0.4375</v>
      </c>
      <c r="F5" s="6" t="s">
        <v>2</v>
      </c>
      <c r="G5" s="6"/>
    </row>
    <row r="6" spans="1:7" ht="32" customHeight="1">
      <c r="A6" s="19"/>
      <c r="B6" s="20"/>
      <c r="C6" s="21"/>
      <c r="D6" s="21" t="s">
        <v>1</v>
      </c>
      <c r="E6" s="34">
        <v>44.5</v>
      </c>
      <c r="F6" s="6" t="s">
        <v>17</v>
      </c>
      <c r="G6" s="6"/>
    </row>
    <row r="7" spans="1:7" ht="27" thickBot="1">
      <c r="A7" s="25"/>
      <c r="B7" s="26"/>
      <c r="C7" s="27"/>
      <c r="D7" s="28" t="s">
        <v>10</v>
      </c>
      <c r="E7" s="35">
        <v>500</v>
      </c>
      <c r="F7" s="6" t="s">
        <v>11</v>
      </c>
      <c r="G7" s="6"/>
    </row>
    <row r="8" spans="1:5" ht="17" thickBot="1">
      <c r="A8" s="29"/>
      <c r="B8" s="29"/>
      <c r="C8" s="29"/>
      <c r="D8" s="29"/>
      <c r="E8" s="29"/>
    </row>
    <row r="9" spans="1:5" ht="15.75">
      <c r="A9" s="59" t="s">
        <v>21</v>
      </c>
      <c r="B9" s="60"/>
      <c r="C9" s="60"/>
      <c r="D9" s="60"/>
      <c r="E9" s="61"/>
    </row>
    <row r="10" spans="1:5" ht="15.75">
      <c r="A10" s="30"/>
      <c r="B10" s="31"/>
      <c r="C10" s="31"/>
      <c r="D10" s="31"/>
      <c r="E10" s="32"/>
    </row>
    <row r="11" spans="1:5" ht="15.75">
      <c r="A11" s="43" t="s">
        <v>13</v>
      </c>
      <c r="B11" s="9">
        <f>Tstart</f>
        <v>0.375</v>
      </c>
      <c r="C11" s="45" t="s">
        <v>4</v>
      </c>
      <c r="D11" s="45"/>
      <c r="E11" s="46"/>
    </row>
    <row r="12" spans="1:5" ht="39" customHeight="1">
      <c r="A12" s="43"/>
      <c r="B12" s="10"/>
      <c r="C12" s="47" t="str">
        <f>dranktijdens&amp;" "&amp;Data!D41</f>
        <v>Je dronk 500ml in 1 uur en 30 minuten (333ml/uur.) Je zweette in totaal 1000 ml tijdens deze periode (667 ml per uur).</v>
      </c>
      <c r="D12" s="47"/>
      <c r="E12" s="48"/>
    </row>
    <row r="13" spans="1:5" ht="15.75">
      <c r="A13" s="44"/>
      <c r="B13" s="15">
        <f>Teind</f>
        <v>0.4375</v>
      </c>
      <c r="C13" s="49" t="s">
        <v>5</v>
      </c>
      <c r="D13" s="49"/>
      <c r="E13" s="50"/>
    </row>
    <row r="14" spans="1:5" ht="15.75">
      <c r="A14" s="13" t="s">
        <v>14</v>
      </c>
      <c r="B14" s="14">
        <f>Teind+Tinterval</f>
        <v>0.4791666666666667</v>
      </c>
      <c r="C14" s="41" t="str">
        <f>Data!F23</f>
        <v>Het is nu aangeraden om in deze periode 500-750ml te drinken (250-375ml/uur).</v>
      </c>
      <c r="D14" s="41"/>
      <c r="E14" s="42"/>
    </row>
    <row r="15" spans="1:5" ht="15.75">
      <c r="A15" s="13"/>
      <c r="B15" s="14">
        <f>B14+Tinterval</f>
        <v>0.5208333333333334</v>
      </c>
      <c r="C15" s="41"/>
      <c r="D15" s="41"/>
      <c r="E15" s="42"/>
    </row>
    <row r="16" spans="1:5" ht="15.75">
      <c r="A16" s="30"/>
      <c r="B16" s="31"/>
      <c r="C16" s="31"/>
      <c r="D16" s="31"/>
      <c r="E16" s="32"/>
    </row>
    <row r="17" spans="1:5" ht="16" customHeight="1">
      <c r="A17" s="51" t="str">
        <f>Data!D33</f>
        <v>Je woog na de inspanning 500g minder dan voor de inspanning. Je mate van uitdroging bedraagt dus 1,1%. Dit betekent dat je licht uitgedroogd bent: probeer de volgende keer iets meer te drinken tijdens het sporten.</v>
      </c>
      <c r="B17" s="52"/>
      <c r="C17" s="52"/>
      <c r="D17" s="52"/>
      <c r="E17" s="53"/>
    </row>
    <row r="18" spans="1:5" ht="16" customHeight="1">
      <c r="A18" s="51"/>
      <c r="B18" s="52"/>
      <c r="C18" s="52"/>
      <c r="D18" s="52"/>
      <c r="E18" s="53"/>
    </row>
    <row r="19" spans="1:5" ht="16" customHeight="1">
      <c r="A19" s="51"/>
      <c r="B19" s="52"/>
      <c r="C19" s="52"/>
      <c r="D19" s="52"/>
      <c r="E19" s="53"/>
    </row>
    <row r="20" spans="1:5" ht="17" thickBot="1">
      <c r="A20" s="25"/>
      <c r="B20" s="26"/>
      <c r="C20" s="26"/>
      <c r="D20" s="26"/>
      <c r="E20" s="33"/>
    </row>
    <row r="21" spans="1:5" ht="16" customHeight="1" thickBot="1">
      <c r="A21" s="29"/>
      <c r="B21" s="29"/>
      <c r="C21" s="29"/>
      <c r="D21" s="29"/>
      <c r="E21" s="29"/>
    </row>
    <row r="22" spans="1:5" ht="16" customHeight="1">
      <c r="A22" s="59" t="s">
        <v>22</v>
      </c>
      <c r="B22" s="60"/>
      <c r="C22" s="60"/>
      <c r="D22" s="60"/>
      <c r="E22" s="61"/>
    </row>
    <row r="23" spans="1:5" ht="15.75">
      <c r="A23" s="30"/>
      <c r="B23" s="31"/>
      <c r="C23" s="31"/>
      <c r="D23" s="31"/>
      <c r="E23" s="32"/>
    </row>
    <row r="24" spans="1:5" ht="16" customHeight="1">
      <c r="A24" s="54" t="s">
        <v>12</v>
      </c>
      <c r="B24" s="11">
        <f>B25-Tinterval</f>
        <v>0.29166666666666663</v>
      </c>
      <c r="C24" s="55" t="str">
        <f>tekstvoor</f>
        <v>Drink tijdens deze periode minstens 270ml (135ml per uur).</v>
      </c>
      <c r="D24" s="55"/>
      <c r="E24" s="56"/>
    </row>
    <row r="25" spans="1:5" ht="15.75">
      <c r="A25" s="54"/>
      <c r="B25" s="11">
        <f>B26-Tinterval</f>
        <v>0.3333333333333333</v>
      </c>
      <c r="C25" s="55"/>
      <c r="D25" s="55"/>
      <c r="E25" s="56"/>
    </row>
    <row r="26" spans="1:5" ht="15.75">
      <c r="A26" s="12" t="s">
        <v>13</v>
      </c>
      <c r="B26" s="9">
        <f>Tstart</f>
        <v>0.375</v>
      </c>
      <c r="C26" s="57" t="s">
        <v>4</v>
      </c>
      <c r="D26" s="57"/>
      <c r="E26" s="58"/>
    </row>
    <row r="27" spans="1:5" ht="96" customHeight="1">
      <c r="A27" s="12"/>
      <c r="B27" s="10"/>
      <c r="C27" s="47" t="str">
        <f>advies</f>
        <v>Je verliest tijdens de inspanning best niet meer dan 450g lichaamsgewicht. Dit betekent dat je maximaal 300g per uur mag uitdrogen door te zweten. Je zweet per uur 667ml. Je zou dus per uur minstens 367ml moeten drinken. Dit komt overeen met 550ml over de hele duur van de inspanning.</v>
      </c>
      <c r="D27" s="47"/>
      <c r="E27" s="48"/>
    </row>
    <row r="28" spans="1:5" ht="15.75">
      <c r="A28" s="12"/>
      <c r="B28" s="9">
        <f>Teind</f>
        <v>0.4375</v>
      </c>
      <c r="C28" s="57" t="s">
        <v>5</v>
      </c>
      <c r="D28" s="57"/>
      <c r="E28" s="58"/>
    </row>
    <row r="29" spans="1:5" ht="16" customHeight="1">
      <c r="A29" s="13" t="s">
        <v>14</v>
      </c>
      <c r="B29" s="14">
        <f>Teind+Tinterval</f>
        <v>0.4791666666666667</v>
      </c>
      <c r="C29" s="41" t="str">
        <f>Data!D36</f>
        <v>Het is aangeraden in deze periode 360-450ml te drinken (180-225ml/uur).</v>
      </c>
      <c r="D29" s="41"/>
      <c r="E29" s="42"/>
    </row>
    <row r="30" spans="1:5" ht="15.75">
      <c r="A30" s="13"/>
      <c r="B30" s="14">
        <f>B29+Tinterval</f>
        <v>0.5208333333333334</v>
      </c>
      <c r="C30" s="41"/>
      <c r="D30" s="41"/>
      <c r="E30" s="42"/>
    </row>
    <row r="31" spans="1:5" ht="17" thickBot="1">
      <c r="A31" s="25"/>
      <c r="B31" s="26"/>
      <c r="C31" s="26"/>
      <c r="D31" s="26"/>
      <c r="E31" s="33"/>
    </row>
    <row r="35" spans="1:5" ht="15.75">
      <c r="A35" s="39" t="s">
        <v>29</v>
      </c>
      <c r="B35" s="39"/>
      <c r="C35" s="39"/>
      <c r="D35" s="39"/>
      <c r="E35" s="39"/>
    </row>
    <row r="36" spans="1:5" ht="15.75">
      <c r="A36" s="39" t="s">
        <v>30</v>
      </c>
      <c r="B36" s="39"/>
      <c r="C36" s="39"/>
      <c r="D36" s="39"/>
      <c r="E36" s="39"/>
    </row>
    <row r="37" spans="1:5" ht="15.75">
      <c r="A37" s="40" t="s">
        <v>31</v>
      </c>
      <c r="B37" s="39"/>
      <c r="C37" s="39"/>
      <c r="D37" s="39"/>
      <c r="E37" s="39"/>
    </row>
  </sheetData>
  <mergeCells count="19">
    <mergeCell ref="A9:E9"/>
    <mergeCell ref="A22:E22"/>
    <mergeCell ref="C14:E15"/>
    <mergeCell ref="A2:E2"/>
    <mergeCell ref="A1:E1"/>
    <mergeCell ref="A35:E35"/>
    <mergeCell ref="A36:E36"/>
    <mergeCell ref="A37:E37"/>
    <mergeCell ref="C29:E30"/>
    <mergeCell ref="A11:A13"/>
    <mergeCell ref="C11:E11"/>
    <mergeCell ref="C12:E12"/>
    <mergeCell ref="C13:E13"/>
    <mergeCell ref="A17:E19"/>
    <mergeCell ref="A24:A25"/>
    <mergeCell ref="C24:E25"/>
    <mergeCell ref="C26:E26"/>
    <mergeCell ref="C27:E27"/>
    <mergeCell ref="C28:E28"/>
  </mergeCells>
  <hyperlinks>
    <hyperlink ref="A37" r:id="rId1" display="http://www.evermove.com/"/>
  </hyperlinks>
  <printOptions/>
  <pageMargins left="0.7" right="0.7" top="0.75" bottom="0.75" header="0.3" footer="0.3"/>
  <pageSetup horizontalDpi="600" verticalDpi="600" orientation="portrait" paperSize="9" scale="89"/>
  <colBreaks count="1" manualBreakCount="1">
    <brk id="5" max="1638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8"/>
  <sheetViews>
    <sheetView tabSelected="1" workbookViewId="0" topLeftCell="A9">
      <selection activeCell="C42" sqref="C42"/>
    </sheetView>
  </sheetViews>
  <sheetFormatPr defaultColWidth="11.00390625" defaultRowHeight="15.75"/>
  <cols>
    <col min="1" max="1" width="11.875" style="0" customWidth="1"/>
  </cols>
  <sheetData>
    <row r="2" spans="2:3" ht="15.75">
      <c r="B2" s="1">
        <v>-1</v>
      </c>
      <c r="C2" t="s">
        <v>27</v>
      </c>
    </row>
    <row r="3" spans="1:3" ht="15.75">
      <c r="A3" s="2">
        <v>1</v>
      </c>
      <c r="B3" s="1">
        <v>0</v>
      </c>
      <c r="C3" t="s">
        <v>18</v>
      </c>
    </row>
    <row r="4" spans="1:3" ht="15.75">
      <c r="A4" s="2">
        <v>2</v>
      </c>
      <c r="B4" s="1">
        <v>0.009</v>
      </c>
      <c r="C4" t="s">
        <v>18</v>
      </c>
    </row>
    <row r="5" spans="1:3" ht="15.75">
      <c r="A5" s="2">
        <v>3</v>
      </c>
      <c r="B5" s="1">
        <v>0.011</v>
      </c>
      <c r="C5" t="s">
        <v>23</v>
      </c>
    </row>
    <row r="6" spans="1:3" ht="15.75">
      <c r="A6" s="2">
        <v>4</v>
      </c>
      <c r="B6" s="1">
        <v>0.019</v>
      </c>
      <c r="C6" t="s">
        <v>23</v>
      </c>
    </row>
    <row r="7" spans="1:3" ht="15.75">
      <c r="A7" s="2">
        <v>5</v>
      </c>
      <c r="B7" s="1">
        <v>0.02</v>
      </c>
      <c r="C7" t="s">
        <v>25</v>
      </c>
    </row>
    <row r="8" spans="1:3" ht="15.75">
      <c r="A8" s="2">
        <v>6</v>
      </c>
      <c r="B8" s="1">
        <v>0.039</v>
      </c>
      <c r="C8" t="s">
        <v>25</v>
      </c>
    </row>
    <row r="9" spans="1:3" ht="15.75">
      <c r="A9" s="2">
        <v>7</v>
      </c>
      <c r="B9" s="1">
        <v>0.04</v>
      </c>
      <c r="C9" t="s">
        <v>26</v>
      </c>
    </row>
    <row r="10" spans="1:3" ht="15.75">
      <c r="A10" s="2">
        <v>8</v>
      </c>
      <c r="B10" s="1">
        <v>0.059</v>
      </c>
      <c r="C10" t="s">
        <v>26</v>
      </c>
    </row>
    <row r="11" spans="1:3" ht="15.75">
      <c r="A11" s="2">
        <v>9</v>
      </c>
      <c r="B11" s="1">
        <v>0.06</v>
      </c>
      <c r="C11" t="s">
        <v>19</v>
      </c>
    </row>
    <row r="12" spans="1:3" ht="15.75">
      <c r="A12" s="2">
        <v>10</v>
      </c>
      <c r="B12" s="1">
        <v>1</v>
      </c>
      <c r="C12" t="s">
        <v>19</v>
      </c>
    </row>
    <row r="14" spans="1:4" ht="15.75">
      <c r="A14" t="s">
        <v>3</v>
      </c>
      <c r="B14" s="8">
        <f>(Gpre-Gpost)/Gpre</f>
        <v>0.011111111111111112</v>
      </c>
      <c r="C14" t="str">
        <f>VLOOKUP(B14,B2:C12,2,TRUE)</f>
        <v>licht uitgedroogd bent: probeer de volgende keer iets meer te drinken tijdens het sporten.</v>
      </c>
      <c r="D14" t="str">
        <f>TEXT(B14*100,"0,0")</f>
        <v>1,1</v>
      </c>
    </row>
    <row r="17" spans="1:2" ht="15.75">
      <c r="A17" t="s">
        <v>6</v>
      </c>
      <c r="B17" s="4">
        <v>0.041666666666666664</v>
      </c>
    </row>
    <row r="18" spans="1:4" ht="15.75">
      <c r="A18" t="s">
        <v>7</v>
      </c>
      <c r="B18">
        <f>Gpre*3*2</f>
        <v>270</v>
      </c>
      <c r="C18" t="str">
        <f>TEXT(B18,"0")</f>
        <v>270</v>
      </c>
      <c r="D18" t="str">
        <f>CONCATENATE("Drink tijdens deze periode minstens ",C18,"ml (",C19,"ml per uur).")</f>
        <v>Drink tijdens deze periode minstens 270ml (135ml per uur).</v>
      </c>
    </row>
    <row r="19" spans="1:3" ht="15.75">
      <c r="A19" t="s">
        <v>8</v>
      </c>
      <c r="B19">
        <f>Gpre*3*1</f>
        <v>135</v>
      </c>
      <c r="C19" t="str">
        <f>TEXT(B19,0)</f>
        <v>135</v>
      </c>
    </row>
    <row r="20" spans="1:4" ht="15.75">
      <c r="A20" t="s">
        <v>9</v>
      </c>
      <c r="B20" s="4">
        <f>Teind-Tstart</f>
        <v>0.0625</v>
      </c>
      <c r="C20" t="str">
        <f>TEXT(B20,"uu:mm")</f>
        <v>uu:01</v>
      </c>
      <c r="D20" t="str">
        <f>CONCATENATE("De duur van de inspanning bedroeg ",HOUR(B20)," uur en ",MINUTE(B20)," minuten.")</f>
        <v>De duur van de inspanning bedroeg 1 uur en 30 minuten.</v>
      </c>
    </row>
    <row r="22" spans="2:5" ht="15.75">
      <c r="B22" s="5">
        <f>8*Gpre</f>
        <v>360</v>
      </c>
      <c r="C22" s="5">
        <f>(Gpre-Gpost)*1000</f>
        <v>500</v>
      </c>
      <c r="D22">
        <f>IF(C22&gt;B22,C22,B22)</f>
        <v>500</v>
      </c>
      <c r="E22">
        <f>IF(C22&gt;B22,C22*1.5,Gpre*10)</f>
        <v>750</v>
      </c>
    </row>
    <row r="23" spans="4:6" ht="15.75">
      <c r="D23" s="5" t="str">
        <f>TEXT(D22,0)</f>
        <v>500</v>
      </c>
      <c r="E23" s="5" t="str">
        <f>TEXT(E22,0)</f>
        <v>750</v>
      </c>
      <c r="F23" t="str">
        <f>CONCATENATE("Het is nu aangeraden om in deze periode ",D23,"-",E23,"ml te drinken (",D24,"-",E24,"ml/uur).")</f>
        <v>Het is nu aangeraden om in deze periode 500-750ml te drinken (250-375ml/uur).</v>
      </c>
    </row>
    <row r="24" spans="4:5" ht="15.75">
      <c r="D24" s="5" t="str">
        <f>TEXT(D22/2,0)</f>
        <v>250</v>
      </c>
      <c r="E24" s="5" t="str">
        <f>TEXT(E22/2,0)</f>
        <v>375</v>
      </c>
    </row>
    <row r="26" spans="2:4" ht="15.75">
      <c r="B26">
        <f>HOUR(Tduur)</f>
        <v>1</v>
      </c>
      <c r="C26" t="str">
        <f>TEXT(B26,0)</f>
        <v>1</v>
      </c>
      <c r="D26" t="str">
        <f>CONCATENATE("Je dronk ",TEXT(drank,0),"ml in ",C26," uur en ",C27," minuten (",C28,"ml/uur.)")</f>
        <v>Je dronk 500ml in 1 uur en 30 minuten (333ml/uur.)</v>
      </c>
    </row>
    <row r="27" spans="2:3" ht="15.75">
      <c r="B27">
        <f>MINUTE(Tduur)</f>
        <v>30</v>
      </c>
      <c r="C27" t="str">
        <f>TEXT(B27,0)</f>
        <v>30</v>
      </c>
    </row>
    <row r="28" spans="2:3" ht="15.75">
      <c r="B28">
        <f>B26+(B27/60)</f>
        <v>1.5</v>
      </c>
      <c r="C28" t="str">
        <f>TEXT(drank/B28,0)</f>
        <v>333</v>
      </c>
    </row>
    <row r="30" spans="2:4" ht="15.75">
      <c r="B30" s="3">
        <f>IF(Gpost&gt;Gpre,Gpost-Gpre,Gpre-Gpost)</f>
        <v>0.5</v>
      </c>
      <c r="C30" t="str">
        <f>TEXT(B30*1000,0)</f>
        <v>500</v>
      </c>
      <c r="D30" t="str">
        <f>CONCATENATE("Je woog na de inspanning ",C30,"g ",C31," dan voor de inspanning.")</f>
        <v>Je woog na de inspanning 500g minder dan voor de inspanning.</v>
      </c>
    </row>
    <row r="31" spans="3:4" ht="15.75">
      <c r="C31" s="3" t="str">
        <f>IF(Gpost&gt;Gpre,"meer","minder")</f>
        <v>minder</v>
      </c>
      <c r="D31" t="str">
        <f>CONCATENATE("Je mate van uitdroging bedraagt dus ",D14,"%.")</f>
        <v>Je mate van uitdroging bedraagt dus 1,1%.</v>
      </c>
    </row>
    <row r="32" ht="15.75">
      <c r="D32" s="7" t="str">
        <f>CONCATENATE("Dit betekent dat je ",C14)</f>
        <v>Dit betekent dat je licht uitgedroogd bent: probeer de volgende keer iets meer te drinken tijdens het sporten.</v>
      </c>
    </row>
    <row r="33" ht="15.75">
      <c r="D33" t="str">
        <f>CONCATENATE(D30," ",D31," ",D32)</f>
        <v>Je woog na de inspanning 500g minder dan voor de inspanning. Je mate van uitdroging bedraagt dus 1,1%. Dit betekent dat je licht uitgedroogd bent: probeer de volgende keer iets meer te drinken tijdens het sporten.</v>
      </c>
    </row>
    <row r="36" spans="2:4" ht="15.75">
      <c r="B36" s="5">
        <f>4*Gpre</f>
        <v>180</v>
      </c>
      <c r="C36" s="5">
        <f>5*Gpre</f>
        <v>225</v>
      </c>
      <c r="D36" t="str">
        <f>CONCATENATE("Het is aangeraden in deze periode ",B39,"-",C39,"ml te drinken (",B37,"-",C37,"ml/uur).")</f>
        <v>Het is aangeraden in deze periode 360-450ml te drinken (180-225ml/uur).</v>
      </c>
    </row>
    <row r="37" spans="2:3" ht="15.75">
      <c r="B37" s="5" t="str">
        <f>TEXT(B36,0)</f>
        <v>180</v>
      </c>
      <c r="C37" s="5" t="str">
        <f>TEXT(C36,0)</f>
        <v>225</v>
      </c>
    </row>
    <row r="38" spans="2:3" ht="15.75">
      <c r="B38" s="5">
        <f>B37*2</f>
        <v>360</v>
      </c>
      <c r="C38" s="5">
        <f>C37*2</f>
        <v>450</v>
      </c>
    </row>
    <row r="39" spans="2:3" ht="15.75">
      <c r="B39" s="5" t="str">
        <f>TEXT(B38,0)</f>
        <v>360</v>
      </c>
      <c r="C39" s="5" t="str">
        <f>TEXT(C38,0)</f>
        <v>450</v>
      </c>
    </row>
    <row r="41" spans="2:4" ht="15.75">
      <c r="B41" s="5">
        <f>(Gpre-Gpost)*1000+drank</f>
        <v>1000</v>
      </c>
      <c r="C41" t="str">
        <f>TEXT(B41,"0")</f>
        <v>1000</v>
      </c>
      <c r="D41" t="str">
        <f>CONCATENATE("Je zweette in totaal ",C41," ml tijdens deze periode (",C42," ml per uur).")</f>
        <v>Je zweette in totaal 1000 ml tijdens deze periode (667 ml per uur).</v>
      </c>
    </row>
    <row r="42" spans="2:3" ht="15.75">
      <c r="B42" s="5">
        <f>B41/B28</f>
        <v>666.6666666666666</v>
      </c>
      <c r="C42" t="str">
        <f>TEXT(B42,"0")</f>
        <v>667</v>
      </c>
    </row>
    <row r="44" spans="2:4" ht="15.75">
      <c r="B44" s="5">
        <f>Gpre*10</f>
        <v>450</v>
      </c>
      <c r="C44" t="str">
        <f>TEXT(B44,0)</f>
        <v>450</v>
      </c>
      <c r="D44" t="str">
        <f>CONCATENATE("Je verliest tijdens de inspanning best niet meer dan ",C44,"g lichaamsgewicht.")</f>
        <v>Je verliest tijdens de inspanning best niet meer dan 450g lichaamsgewicht.</v>
      </c>
    </row>
    <row r="45" spans="2:4" ht="15.75">
      <c r="B45" s="5">
        <f>B44/B28</f>
        <v>300</v>
      </c>
      <c r="C45" t="str">
        <f aca="true" t="shared" si="0" ref="C45:C47">TEXT(B45,0)</f>
        <v>300</v>
      </c>
      <c r="D45" t="str">
        <f>CONCATENATE("Dit betekent dat je maximaal ",C45,"g per uur mag uitdrogen door te zweten.")</f>
        <v>Dit betekent dat je maximaal 300g per uur mag uitdrogen door te zweten.</v>
      </c>
    </row>
    <row r="46" spans="2:4" ht="15.75">
      <c r="B46" s="5">
        <f>B42-B45</f>
        <v>366.66666666666663</v>
      </c>
      <c r="C46" t="str">
        <f t="shared" si="0"/>
        <v>367</v>
      </c>
      <c r="D46" t="str">
        <f>CONCATENATE("Je zweet per uur ",C42,"ml. Je zou dus per uur minstens ",C46,"ml moeten drinken. Dit komt overeen met ",C47,"ml over de hele duur van de inspanning.")</f>
        <v>Je zweet per uur 667ml. Je zou dus per uur minstens 367ml moeten drinken. Dit komt overeen met 550ml over de hele duur van de inspanning.</v>
      </c>
    </row>
    <row r="47" spans="2:3" ht="15.75">
      <c r="B47" s="5">
        <f>B46*B28</f>
        <v>550</v>
      </c>
      <c r="C47" t="str">
        <f t="shared" si="0"/>
        <v>550</v>
      </c>
    </row>
    <row r="48" ht="15.75">
      <c r="D48" t="str">
        <f>CONCATENATE(D44," ",D45," ",D46)</f>
        <v>Je verliest tijdens de inspanning best niet meer dan 450g lichaamsgewicht. Dit betekent dat je maximaal 300g per uur mag uitdrogen door te zweten. Je zweet per uur 667ml. Je zou dus per uur minstens 367ml moeten drinken. Dit komt overeen met 550ml over de hele duur van de inspanning.</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dcterms:created xsi:type="dcterms:W3CDTF">2016-10-27T12:18:14Z</dcterms:created>
  <dcterms:modified xsi:type="dcterms:W3CDTF">2016-12-26T10:01:46Z</dcterms:modified>
  <cp:category/>
  <cp:version/>
  <cp:contentType/>
  <cp:contentStatus/>
</cp:coreProperties>
</file>