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xagoncomposites.sharepoint.com/sites/InvestorRelationsdocumnets/Delte dokumenter/General/Quarterly/2025/Q2 2025/Final material Q2 2025/"/>
    </mc:Choice>
  </mc:AlternateContent>
  <xr:revisionPtr revIDLastSave="2" documentId="8_{25A1BBD2-30D9-403F-A45C-B9773F0F6D2A}" xr6:coauthVersionLast="47" xr6:coauthVersionMax="47" xr10:uidLastSave="{2370AC83-EA9D-48C7-A92C-FCD7C4F5D75B}"/>
  <bookViews>
    <workbookView xWindow="7410" yWindow="705" windowWidth="28800" windowHeight="15345" xr2:uid="{A7FC9B7C-3787-4B1C-9A0F-2FBF51962997}"/>
  </bookViews>
  <sheets>
    <sheet name="Group P&amp;L &amp; segment P&amp;L for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8" i="1" l="1"/>
  <c r="N77" i="1"/>
  <c r="K77" i="1"/>
  <c r="H77" i="1"/>
  <c r="G77" i="1"/>
  <c r="J71" i="1"/>
  <c r="N72" i="1"/>
  <c r="M72" i="1"/>
  <c r="M73" i="1" s="1"/>
  <c r="L72" i="1"/>
  <c r="L73" i="1" s="1"/>
  <c r="K72" i="1"/>
  <c r="J69" i="1"/>
  <c r="H72" i="1"/>
  <c r="H73" i="1" s="1"/>
  <c r="G72" i="1"/>
  <c r="G73" i="1" s="1"/>
  <c r="J64" i="1"/>
  <c r="N63" i="1"/>
  <c r="L61" i="1"/>
  <c r="K63" i="1"/>
  <c r="H63" i="1"/>
  <c r="G63" i="1"/>
  <c r="J57" i="1"/>
  <c r="N58" i="1"/>
  <c r="M58" i="1"/>
  <c r="M59" i="1" s="1"/>
  <c r="L58" i="1"/>
  <c r="L59" i="1" s="1"/>
  <c r="K58" i="1"/>
  <c r="K65" i="1" s="1"/>
  <c r="J55" i="1"/>
  <c r="H58" i="1"/>
  <c r="H59" i="1" s="1"/>
  <c r="G58" i="1"/>
  <c r="G59" i="1" s="1"/>
  <c r="J50" i="1"/>
  <c r="N49" i="1"/>
  <c r="J46" i="1"/>
  <c r="K49" i="1"/>
  <c r="H49" i="1"/>
  <c r="G49" i="1"/>
  <c r="N85" i="1"/>
  <c r="M85" i="1"/>
  <c r="L85" i="1"/>
  <c r="K85" i="1"/>
  <c r="J43" i="1"/>
  <c r="H85" i="1"/>
  <c r="G85" i="1"/>
  <c r="N84" i="1"/>
  <c r="M84" i="1"/>
  <c r="L84" i="1"/>
  <c r="K84" i="1"/>
  <c r="H84" i="1"/>
  <c r="G84" i="1"/>
  <c r="N83" i="1"/>
  <c r="M83" i="1"/>
  <c r="L83" i="1"/>
  <c r="K83" i="1"/>
  <c r="J41" i="1"/>
  <c r="H44" i="1"/>
  <c r="H45" i="1" s="1"/>
  <c r="G44" i="1"/>
  <c r="G45" i="1" s="1"/>
  <c r="J33" i="1"/>
  <c r="J32" i="1"/>
  <c r="J28" i="1"/>
  <c r="J25" i="1"/>
  <c r="J24" i="1"/>
  <c r="J23" i="1"/>
  <c r="J18" i="1"/>
  <c r="L15" i="1"/>
  <c r="L20" i="1" s="1"/>
  <c r="N13" i="1"/>
  <c r="M13" i="1"/>
  <c r="M15" i="1" s="1"/>
  <c r="M20" i="1" s="1"/>
  <c r="L13" i="1"/>
  <c r="K13" i="1"/>
  <c r="H13" i="1"/>
  <c r="G13" i="1"/>
  <c r="J12" i="1"/>
  <c r="J11" i="1"/>
  <c r="J10" i="1"/>
  <c r="J13" i="1" s="1"/>
  <c r="N8" i="1"/>
  <c r="N15" i="1" s="1"/>
  <c r="M8" i="1"/>
  <c r="L8" i="1"/>
  <c r="K8" i="1"/>
  <c r="H8" i="1"/>
  <c r="G8" i="1"/>
  <c r="J7" i="1"/>
  <c r="J6" i="1"/>
  <c r="J5" i="1"/>
  <c r="J8" i="1" s="1"/>
  <c r="L65" i="1" l="1"/>
  <c r="H51" i="1"/>
  <c r="G51" i="1"/>
  <c r="M79" i="1"/>
  <c r="L86" i="1"/>
  <c r="M86" i="1"/>
  <c r="J84" i="1"/>
  <c r="G65" i="1"/>
  <c r="N79" i="1"/>
  <c r="N73" i="1"/>
  <c r="N88" i="1"/>
  <c r="N20" i="1"/>
  <c r="N16" i="1"/>
  <c r="N86" i="1"/>
  <c r="N87" i="1" s="1"/>
  <c r="N65" i="1"/>
  <c r="N59" i="1"/>
  <c r="K75" i="1"/>
  <c r="K73" i="1"/>
  <c r="J72" i="1"/>
  <c r="J79" i="1" s="1"/>
  <c r="L75" i="1"/>
  <c r="G79" i="1"/>
  <c r="M75" i="1"/>
  <c r="H79" i="1"/>
  <c r="J85" i="1"/>
  <c r="M27" i="1"/>
  <c r="M30" i="1" s="1"/>
  <c r="M34" i="1" s="1"/>
  <c r="M92" i="1"/>
  <c r="M21" i="1"/>
  <c r="K61" i="1"/>
  <c r="K59" i="1"/>
  <c r="J58" i="1"/>
  <c r="J65" i="1" s="1"/>
  <c r="H65" i="1"/>
  <c r="K79" i="1"/>
  <c r="J83" i="1"/>
  <c r="K86" i="1"/>
  <c r="M65" i="1"/>
  <c r="J15" i="1"/>
  <c r="L92" i="1"/>
  <c r="L21" i="1"/>
  <c r="L27" i="1"/>
  <c r="L30" i="1" s="1"/>
  <c r="L34" i="1" s="1"/>
  <c r="M51" i="1"/>
  <c r="M61" i="1"/>
  <c r="L79" i="1"/>
  <c r="J42" i="1"/>
  <c r="J56" i="1"/>
  <c r="J60" i="1"/>
  <c r="N61" i="1"/>
  <c r="J70" i="1"/>
  <c r="J74" i="1"/>
  <c r="J75" i="1" s="1"/>
  <c r="N75" i="1"/>
  <c r="G15" i="1"/>
  <c r="L44" i="1"/>
  <c r="L45" i="1" s="1"/>
  <c r="G47" i="1"/>
  <c r="L49" i="1"/>
  <c r="G61" i="1"/>
  <c r="L63" i="1"/>
  <c r="G75" i="1"/>
  <c r="L77" i="1"/>
  <c r="G83" i="1"/>
  <c r="G86" i="1" s="1"/>
  <c r="L88" i="1"/>
  <c r="L16" i="1"/>
  <c r="H15" i="1"/>
  <c r="M16" i="1"/>
  <c r="K44" i="1"/>
  <c r="K15" i="1"/>
  <c r="M44" i="1"/>
  <c r="M45" i="1" s="1"/>
  <c r="H47" i="1"/>
  <c r="M49" i="1"/>
  <c r="H61" i="1"/>
  <c r="M63" i="1"/>
  <c r="H75" i="1"/>
  <c r="M77" i="1"/>
  <c r="H83" i="1"/>
  <c r="H86" i="1" s="1"/>
  <c r="M88" i="1"/>
  <c r="M91" i="1" s="1"/>
  <c r="N44" i="1"/>
  <c r="N47" i="1" s="1"/>
  <c r="J59" i="1" l="1"/>
  <c r="J49" i="1"/>
  <c r="J61" i="1"/>
  <c r="J63" i="1"/>
  <c r="J73" i="1"/>
  <c r="J77" i="1"/>
  <c r="L91" i="1"/>
  <c r="J16" i="1"/>
  <c r="J20" i="1"/>
  <c r="H88" i="1"/>
  <c r="H16" i="1"/>
  <c r="H20" i="1"/>
  <c r="J86" i="1"/>
  <c r="M47" i="1"/>
  <c r="N27" i="1"/>
  <c r="N30" i="1" s="1"/>
  <c r="N34" i="1" s="1"/>
  <c r="N92" i="1"/>
  <c r="N91" i="1" s="1"/>
  <c r="N21" i="1"/>
  <c r="L51" i="1"/>
  <c r="L87" i="1"/>
  <c r="M87" i="1"/>
  <c r="K16" i="1"/>
  <c r="K20" i="1"/>
  <c r="K88" i="1"/>
  <c r="K87" i="1" s="1"/>
  <c r="J87" i="1" s="1"/>
  <c r="L47" i="1"/>
  <c r="G88" i="1"/>
  <c r="G87" i="1" s="1"/>
  <c r="G20" i="1"/>
  <c r="G16" i="1"/>
  <c r="N51" i="1"/>
  <c r="N45" i="1"/>
  <c r="K45" i="1"/>
  <c r="K47" i="1"/>
  <c r="J44" i="1"/>
  <c r="K51" i="1"/>
  <c r="H92" i="1" l="1"/>
  <c r="H21" i="1"/>
  <c r="H27" i="1"/>
  <c r="H30" i="1" s="1"/>
  <c r="H34" i="1" s="1"/>
  <c r="G92" i="1"/>
  <c r="G21" i="1"/>
  <c r="G27" i="1"/>
  <c r="G30" i="1" s="1"/>
  <c r="G34" i="1" s="1"/>
  <c r="H91" i="1"/>
  <c r="J88" i="1"/>
  <c r="J27" i="1"/>
  <c r="J30" i="1" s="1"/>
  <c r="J34" i="1" s="1"/>
  <c r="J21" i="1"/>
  <c r="J45" i="1"/>
  <c r="J47" i="1"/>
  <c r="J51" i="1"/>
  <c r="G91" i="1"/>
  <c r="K27" i="1"/>
  <c r="K30" i="1" s="1"/>
  <c r="K34" i="1" s="1"/>
  <c r="K21" i="1"/>
  <c r="K92" i="1"/>
  <c r="J92" i="1" s="1"/>
  <c r="H87" i="1"/>
  <c r="K91" i="1" l="1"/>
  <c r="J91" i="1" l="1"/>
</calcChain>
</file>

<file path=xl/sharedStrings.xml><?xml version="1.0" encoding="utf-8"?>
<sst xmlns="http://schemas.openxmlformats.org/spreadsheetml/2006/main" count="90" uniqueCount="39">
  <si>
    <r>
      <t xml:space="preserve">Hexagon Composites ASA - Group profit / loss statement
</t>
    </r>
    <r>
      <rPr>
        <sz val="14"/>
        <color theme="0"/>
        <rFont val="Soleil"/>
        <family val="3"/>
      </rPr>
      <t>(excluding Hexagon Purus and Hexagon Ragasco)</t>
    </r>
  </si>
  <si>
    <t>(figures in 1 000 NOK)</t>
  </si>
  <si>
    <t>FY'25</t>
  </si>
  <si>
    <t>Q4'25</t>
  </si>
  <si>
    <t>Q3'25</t>
  </si>
  <si>
    <t>Q2'25</t>
  </si>
  <si>
    <t>Q1'25</t>
  </si>
  <si>
    <t>FY'24</t>
  </si>
  <si>
    <t>Q4'24</t>
  </si>
  <si>
    <t>Q3'24</t>
  </si>
  <si>
    <t>Q2'24</t>
  </si>
  <si>
    <t>Q1'24</t>
  </si>
  <si>
    <t>Revenue from contracts with customers</t>
  </si>
  <si>
    <t xml:space="preserve">Other operating income </t>
  </si>
  <si>
    <t>Rental income</t>
  </si>
  <si>
    <t>Total revenue</t>
  </si>
  <si>
    <t>Cost of materials</t>
  </si>
  <si>
    <t xml:space="preserve">Payroll and social security expenses  </t>
  </si>
  <si>
    <t xml:space="preserve">Other operating expenses </t>
  </si>
  <si>
    <t>Total operating expenses before depreciation</t>
  </si>
  <si>
    <t>EBITDA</t>
  </si>
  <si>
    <t>EBITDA margin</t>
  </si>
  <si>
    <t>Depreciation, amortization and impairment</t>
  </si>
  <si>
    <t>EBIT</t>
  </si>
  <si>
    <t>EBIT margin</t>
  </si>
  <si>
    <t>Share of profit/loss of investments in associates</t>
  </si>
  <si>
    <t>Impairment loss on associates</t>
  </si>
  <si>
    <t>Other financial items (net)</t>
  </si>
  <si>
    <t>Profit/loss before taxes from continuing operations</t>
  </si>
  <si>
    <t>Income tax expenses</t>
  </si>
  <si>
    <t>Profit/loss after taxes from continuing operations</t>
  </si>
  <si>
    <t>Profit after taxes from discontinued operations (Hexagon Ragasco)</t>
  </si>
  <si>
    <t>Profit after taxes from discontinued operations (Hexagon Purus)</t>
  </si>
  <si>
    <t>Profit after taxes</t>
  </si>
  <si>
    <t>Operating segments - profit / loss statement condensed</t>
  </si>
  <si>
    <t>Fuel Systems</t>
  </si>
  <si>
    <t>Mobile Pipeline</t>
  </si>
  <si>
    <t>Aftermarket</t>
  </si>
  <si>
    <t>Corporate &amp; elims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</si>
</sst>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leil"/>
      <family val="3"/>
    </font>
    <font>
      <b/>
      <sz val="14"/>
      <color theme="0"/>
      <name val="Soleil"/>
      <family val="3"/>
    </font>
    <font>
      <sz val="14"/>
      <color theme="0"/>
      <name val="Soleil"/>
      <family val="3"/>
    </font>
    <font>
      <sz val="14"/>
      <color theme="1"/>
      <name val="Soleil"/>
      <family val="3"/>
    </font>
    <font>
      <b/>
      <sz val="14"/>
      <color theme="1"/>
      <name val="Soleil"/>
      <family val="3"/>
    </font>
    <font>
      <b/>
      <i/>
      <sz val="11"/>
      <color theme="1"/>
      <name val="Soleil"/>
      <family val="3"/>
    </font>
    <font>
      <b/>
      <sz val="11"/>
      <color theme="1"/>
      <name val="Soleil"/>
      <family val="3"/>
    </font>
    <font>
      <i/>
      <sz val="11"/>
      <color theme="1"/>
      <name val="Soleil"/>
      <family val="3"/>
    </font>
    <font>
      <b/>
      <sz val="11"/>
      <color theme="0"/>
      <name val="Soleil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B67"/>
        <bgColor indexed="64"/>
      </patternFill>
    </fill>
    <fill>
      <patternFill patternType="solid">
        <fgColor rgb="FFD6D1CA"/>
        <bgColor indexed="64"/>
      </patternFill>
    </fill>
    <fill>
      <patternFill patternType="lightUp">
        <bgColor theme="0"/>
      </patternFill>
    </fill>
    <fill>
      <patternFill patternType="solid">
        <fgColor rgb="FF02B0A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5" fillId="2" borderId="0" xfId="0" applyFont="1" applyFill="1"/>
    <xf numFmtId="0" fontId="6" fillId="2" borderId="5" xfId="0" applyFont="1" applyFill="1" applyBorder="1"/>
    <xf numFmtId="0" fontId="7" fillId="4" borderId="5" xfId="0" applyFont="1" applyFill="1" applyBorder="1" applyAlignment="1">
      <alignment horizontal="left" vertical="center"/>
    </xf>
    <xf numFmtId="0" fontId="8" fillId="2" borderId="0" xfId="0" applyFont="1" applyFill="1"/>
    <xf numFmtId="0" fontId="8" fillId="4" borderId="6" xfId="0" applyFont="1" applyFill="1" applyBorder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8" fillId="2" borderId="5" xfId="0" applyFont="1" applyFill="1" applyBorder="1"/>
    <xf numFmtId="0" fontId="2" fillId="2" borderId="5" xfId="0" applyFont="1" applyFill="1" applyBorder="1"/>
    <xf numFmtId="164" fontId="2" fillId="2" borderId="6" xfId="2" applyNumberFormat="1" applyFont="1" applyFill="1" applyBorder="1"/>
    <xf numFmtId="164" fontId="2" fillId="2" borderId="0" xfId="2" applyNumberFormat="1" applyFont="1" applyFill="1" applyBorder="1"/>
    <xf numFmtId="164" fontId="2" fillId="2" borderId="7" xfId="2" applyNumberFormat="1" applyFont="1" applyFill="1" applyBorder="1"/>
    <xf numFmtId="164" fontId="2" fillId="2" borderId="5" xfId="2" applyNumberFormat="1" applyFont="1" applyFill="1" applyBorder="1"/>
    <xf numFmtId="164" fontId="2" fillId="5" borderId="6" xfId="2" applyNumberFormat="1" applyFont="1" applyFill="1" applyBorder="1"/>
    <xf numFmtId="164" fontId="2" fillId="5" borderId="0" xfId="2" applyNumberFormat="1" applyFont="1" applyFill="1" applyBorder="1"/>
    <xf numFmtId="0" fontId="8" fillId="2" borderId="8" xfId="0" applyFont="1" applyFill="1" applyBorder="1"/>
    <xf numFmtId="164" fontId="8" fillId="5" borderId="9" xfId="2" applyNumberFormat="1" applyFont="1" applyFill="1" applyBorder="1"/>
    <xf numFmtId="164" fontId="8" fillId="5" borderId="10" xfId="2" applyNumberFormat="1" applyFont="1" applyFill="1" applyBorder="1"/>
    <xf numFmtId="164" fontId="8" fillId="2" borderId="10" xfId="2" applyNumberFormat="1" applyFont="1" applyFill="1" applyBorder="1"/>
    <xf numFmtId="164" fontId="8" fillId="2" borderId="11" xfId="2" applyNumberFormat="1" applyFont="1" applyFill="1" applyBorder="1"/>
    <xf numFmtId="164" fontId="8" fillId="2" borderId="5" xfId="2" applyNumberFormat="1" applyFont="1" applyFill="1" applyBorder="1"/>
    <xf numFmtId="164" fontId="8" fillId="2" borderId="9" xfId="2" applyNumberFormat="1" applyFont="1" applyFill="1" applyBorder="1"/>
    <xf numFmtId="164" fontId="8" fillId="2" borderId="0" xfId="2" applyNumberFormat="1" applyFont="1" applyFill="1" applyBorder="1"/>
    <xf numFmtId="164" fontId="8" fillId="5" borderId="6" xfId="2" applyNumberFormat="1" applyFont="1" applyFill="1" applyBorder="1"/>
    <xf numFmtId="164" fontId="8" fillId="5" borderId="0" xfId="2" applyNumberFormat="1" applyFont="1" applyFill="1" applyBorder="1"/>
    <xf numFmtId="164" fontId="8" fillId="2" borderId="7" xfId="2" applyNumberFormat="1" applyFont="1" applyFill="1" applyBorder="1"/>
    <xf numFmtId="164" fontId="8" fillId="2" borderId="6" xfId="2" applyNumberFormat="1" applyFont="1" applyFill="1" applyBorder="1"/>
    <xf numFmtId="0" fontId="9" fillId="2" borderId="5" xfId="0" applyFont="1" applyFill="1" applyBorder="1"/>
    <xf numFmtId="0" fontId="9" fillId="2" borderId="0" xfId="0" applyFont="1" applyFill="1"/>
    <xf numFmtId="164" fontId="9" fillId="5" borderId="6" xfId="2" applyNumberFormat="1" applyFont="1" applyFill="1" applyBorder="1"/>
    <xf numFmtId="164" fontId="9" fillId="5" borderId="0" xfId="2" applyNumberFormat="1" applyFont="1" applyFill="1" applyBorder="1"/>
    <xf numFmtId="165" fontId="9" fillId="2" borderId="0" xfId="1" applyNumberFormat="1" applyFont="1" applyFill="1" applyBorder="1"/>
    <xf numFmtId="165" fontId="9" fillId="2" borderId="7" xfId="1" applyNumberFormat="1" applyFont="1" applyFill="1" applyBorder="1"/>
    <xf numFmtId="165" fontId="9" fillId="2" borderId="5" xfId="1" applyNumberFormat="1" applyFont="1" applyFill="1" applyBorder="1"/>
    <xf numFmtId="165" fontId="9" fillId="2" borderId="6" xfId="1" applyNumberFormat="1" applyFont="1" applyFill="1" applyBorder="1"/>
    <xf numFmtId="0" fontId="2" fillId="2" borderId="8" xfId="0" applyFont="1" applyFill="1" applyBorder="1"/>
    <xf numFmtId="164" fontId="2" fillId="5" borderId="9" xfId="2" applyNumberFormat="1" applyFont="1" applyFill="1" applyBorder="1"/>
    <xf numFmtId="164" fontId="2" fillId="5" borderId="10" xfId="2" applyNumberFormat="1" applyFont="1" applyFill="1" applyBorder="1"/>
    <xf numFmtId="164" fontId="2" fillId="2" borderId="10" xfId="2" applyNumberFormat="1" applyFont="1" applyFill="1" applyBorder="1"/>
    <xf numFmtId="164" fontId="2" fillId="2" borderId="11" xfId="2" applyNumberFormat="1" applyFont="1" applyFill="1" applyBorder="1"/>
    <xf numFmtId="164" fontId="2" fillId="2" borderId="8" xfId="2" applyNumberFormat="1" applyFont="1" applyFill="1" applyBorder="1"/>
    <xf numFmtId="164" fontId="2" fillId="2" borderId="9" xfId="2" applyNumberFormat="1" applyFont="1" applyFill="1" applyBorder="1"/>
    <xf numFmtId="0" fontId="8" fillId="4" borderId="5" xfId="0" applyFont="1" applyFill="1" applyBorder="1" applyAlignment="1">
      <alignment horizontal="right" vertical="center"/>
    </xf>
    <xf numFmtId="0" fontId="10" fillId="6" borderId="5" xfId="0" applyFont="1" applyFill="1" applyBorder="1"/>
    <xf numFmtId="164" fontId="8" fillId="2" borderId="8" xfId="2" applyNumberFormat="1" applyFont="1" applyFill="1" applyBorder="1"/>
    <xf numFmtId="164" fontId="2" fillId="2" borderId="0" xfId="0" applyNumberFormat="1" applyFont="1" applyFill="1"/>
    <xf numFmtId="164" fontId="8" fillId="2" borderId="0" xfId="0" applyNumberFormat="1" applyFont="1" applyFill="1"/>
    <xf numFmtId="0" fontId="8" fillId="2" borderId="1" xfId="0" applyFont="1" applyFill="1" applyBorder="1"/>
    <xf numFmtId="164" fontId="8" fillId="5" borderId="2" xfId="2" applyNumberFormat="1" applyFont="1" applyFill="1" applyBorder="1"/>
    <xf numFmtId="164" fontId="8" fillId="5" borderId="3" xfId="2" applyNumberFormat="1" applyFont="1" applyFill="1" applyBorder="1"/>
    <xf numFmtId="164" fontId="8" fillId="2" borderId="3" xfId="2" applyNumberFormat="1" applyFont="1" applyFill="1" applyBorder="1"/>
    <xf numFmtId="164" fontId="8" fillId="2" borderId="4" xfId="2" applyNumberFormat="1" applyFont="1" applyFill="1" applyBorder="1"/>
    <xf numFmtId="164" fontId="8" fillId="2" borderId="1" xfId="2" applyNumberFormat="1" applyFont="1" applyFill="1" applyBorder="1"/>
    <xf numFmtId="0" fontId="9" fillId="2" borderId="8" xfId="0" applyFont="1" applyFill="1" applyBorder="1"/>
    <xf numFmtId="0" fontId="9" fillId="2" borderId="10" xfId="0" applyFont="1" applyFill="1" applyBorder="1"/>
    <xf numFmtId="164" fontId="9" fillId="5" borderId="9" xfId="2" applyNumberFormat="1" applyFont="1" applyFill="1" applyBorder="1"/>
    <xf numFmtId="164" fontId="9" fillId="5" borderId="10" xfId="2" applyNumberFormat="1" applyFont="1" applyFill="1" applyBorder="1"/>
    <xf numFmtId="165" fontId="9" fillId="2" borderId="10" xfId="1" applyNumberFormat="1" applyFont="1" applyFill="1" applyBorder="1"/>
    <xf numFmtId="165" fontId="9" fillId="2" borderId="11" xfId="1" applyNumberFormat="1" applyFont="1" applyFill="1" applyBorder="1"/>
    <xf numFmtId="165" fontId="9" fillId="2" borderId="8" xfId="1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3">
    <cellStyle name="Comma 3" xfId="2" xr:uid="{47858AD8-D623-46E7-A702-ED0C21F6E65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51458-8916-4E52-B2AF-88106305DD08}">
  <dimension ref="B1:R94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P13" sqref="P13"/>
    </sheetView>
  </sheetViews>
  <sheetFormatPr defaultRowHeight="17.25" x14ac:dyDescent="0.35"/>
  <cols>
    <col min="1" max="1" width="2.42578125" style="1" customWidth="1"/>
    <col min="2" max="2" width="78.85546875" style="1" customWidth="1"/>
    <col min="3" max="3" width="3.7109375" style="1" customWidth="1"/>
    <col min="4" max="8" width="12.85546875" style="1" customWidth="1"/>
    <col min="9" max="9" width="3.7109375" style="1" customWidth="1"/>
    <col min="10" max="13" width="15.5703125" style="1" bestFit="1" customWidth="1"/>
    <col min="14" max="14" width="12.85546875" style="1" customWidth="1"/>
    <col min="15" max="15" width="3.7109375" style="1" customWidth="1"/>
    <col min="16" max="17" width="9.140625" style="1"/>
    <col min="18" max="18" width="12.140625" style="1" bestFit="1" customWidth="1"/>
    <col min="19" max="16384" width="9.140625" style="1"/>
  </cols>
  <sheetData>
    <row r="1" spans="2:15" ht="11.25" customHeight="1" x14ac:dyDescent="0.35"/>
    <row r="2" spans="2:15" s="3" customFormat="1" ht="51.75" customHeight="1" x14ac:dyDescent="0.4">
      <c r="B2" s="2" t="s">
        <v>0</v>
      </c>
      <c r="D2" s="63">
        <v>2025</v>
      </c>
      <c r="E2" s="64"/>
      <c r="F2" s="64"/>
      <c r="G2" s="64"/>
      <c r="H2" s="65"/>
      <c r="I2" s="4"/>
      <c r="J2" s="63">
        <v>2024</v>
      </c>
      <c r="K2" s="64"/>
      <c r="L2" s="64"/>
      <c r="M2" s="64"/>
      <c r="N2" s="65"/>
    </row>
    <row r="3" spans="2:15" s="6" customFormat="1" x14ac:dyDescent="0.35">
      <c r="B3" s="5" t="s">
        <v>1</v>
      </c>
      <c r="D3" s="7" t="s">
        <v>2</v>
      </c>
      <c r="E3" s="7" t="s">
        <v>3</v>
      </c>
      <c r="F3" s="8" t="s">
        <v>4</v>
      </c>
      <c r="G3" s="8" t="s">
        <v>5</v>
      </c>
      <c r="H3" s="9" t="s">
        <v>6</v>
      </c>
      <c r="I3" s="10"/>
      <c r="J3" s="7" t="s">
        <v>7</v>
      </c>
      <c r="K3" s="7" t="s">
        <v>8</v>
      </c>
      <c r="L3" s="8" t="s">
        <v>9</v>
      </c>
      <c r="M3" s="8" t="s">
        <v>10</v>
      </c>
      <c r="N3" s="9" t="s">
        <v>11</v>
      </c>
    </row>
    <row r="4" spans="2:15" ht="9" customHeight="1" x14ac:dyDescent="0.35">
      <c r="B4" s="11"/>
      <c r="D4" s="12"/>
      <c r="E4" s="12"/>
      <c r="F4" s="13"/>
      <c r="G4" s="13"/>
      <c r="H4" s="14"/>
      <c r="I4" s="15"/>
      <c r="J4" s="12"/>
      <c r="K4" s="12"/>
      <c r="L4" s="13"/>
      <c r="M4" s="13"/>
      <c r="N4" s="14"/>
    </row>
    <row r="5" spans="2:15" x14ac:dyDescent="0.35">
      <c r="B5" s="11" t="s">
        <v>12</v>
      </c>
      <c r="D5" s="16"/>
      <c r="E5" s="16"/>
      <c r="F5" s="17"/>
      <c r="G5" s="13">
        <v>671492.02499999979</v>
      </c>
      <c r="H5" s="14">
        <v>908860.90200000012</v>
      </c>
      <c r="I5" s="15"/>
      <c r="J5" s="12">
        <f>SUM(K5:N5)</f>
        <v>4856972.95</v>
      </c>
      <c r="K5" s="12">
        <v>1518200.7659999998</v>
      </c>
      <c r="L5" s="13">
        <v>1248618.9660000002</v>
      </c>
      <c r="M5" s="13">
        <v>1147270.07</v>
      </c>
      <c r="N5" s="14">
        <v>942883.14800000004</v>
      </c>
      <c r="O5" s="13"/>
    </row>
    <row r="6" spans="2:15" x14ac:dyDescent="0.35">
      <c r="B6" s="11" t="s">
        <v>13</v>
      </c>
      <c r="D6" s="16"/>
      <c r="E6" s="16"/>
      <c r="F6" s="17"/>
      <c r="G6" s="13">
        <v>141.80099999999999</v>
      </c>
      <c r="H6" s="14">
        <v>416.61700000000002</v>
      </c>
      <c r="I6" s="15"/>
      <c r="J6" s="12">
        <f t="shared" ref="J6:J7" si="0">SUM(K6:N6)</f>
        <v>14919.887000000001</v>
      </c>
      <c r="K6" s="12">
        <v>13478.215</v>
      </c>
      <c r="L6" s="13">
        <v>232.45800000000008</v>
      </c>
      <c r="M6" s="13">
        <v>887.42499999999995</v>
      </c>
      <c r="N6" s="14">
        <v>321.78899999999999</v>
      </c>
      <c r="O6" s="13"/>
    </row>
    <row r="7" spans="2:15" x14ac:dyDescent="0.35">
      <c r="B7" s="11" t="s">
        <v>14</v>
      </c>
      <c r="D7" s="16"/>
      <c r="E7" s="16"/>
      <c r="F7" s="17"/>
      <c r="G7" s="13">
        <v>2609.0249999999996</v>
      </c>
      <c r="H7" s="14">
        <v>2492.0630000000001</v>
      </c>
      <c r="I7" s="15"/>
      <c r="J7" s="12">
        <f t="shared" si="0"/>
        <v>5319.9780000000001</v>
      </c>
      <c r="K7" s="12">
        <v>1289.2739999999999</v>
      </c>
      <c r="L7" s="13">
        <v>1252.8040000000001</v>
      </c>
      <c r="M7" s="13">
        <v>1354.7370000000001</v>
      </c>
      <c r="N7" s="14">
        <v>1423.163</v>
      </c>
      <c r="O7" s="13"/>
    </row>
    <row r="8" spans="2:15" s="6" customFormat="1" x14ac:dyDescent="0.35">
      <c r="B8" s="18" t="s">
        <v>15</v>
      </c>
      <c r="D8" s="19"/>
      <c r="E8" s="19"/>
      <c r="F8" s="20"/>
      <c r="G8" s="21">
        <f>SUM(G5:G7)</f>
        <v>674242.85099999979</v>
      </c>
      <c r="H8" s="22">
        <f t="shared" ref="H8:N8" si="1">SUM(H5:H7)</f>
        <v>911769.58200000005</v>
      </c>
      <c r="I8" s="23"/>
      <c r="J8" s="24">
        <f t="shared" si="1"/>
        <v>4877212.8150000004</v>
      </c>
      <c r="K8" s="24">
        <f t="shared" si="1"/>
        <v>1532968.2549999999</v>
      </c>
      <c r="L8" s="21">
        <f t="shared" si="1"/>
        <v>1250104.2280000004</v>
      </c>
      <c r="M8" s="21">
        <f t="shared" si="1"/>
        <v>1149512.2320000001</v>
      </c>
      <c r="N8" s="22">
        <f t="shared" si="1"/>
        <v>944628.1</v>
      </c>
      <c r="O8" s="25"/>
    </row>
    <row r="9" spans="2:15" ht="9" customHeight="1" x14ac:dyDescent="0.35">
      <c r="B9" s="11"/>
      <c r="D9" s="16"/>
      <c r="E9" s="16"/>
      <c r="F9" s="17"/>
      <c r="G9" s="13"/>
      <c r="H9" s="14"/>
      <c r="I9" s="15"/>
      <c r="J9" s="12"/>
      <c r="K9" s="12"/>
      <c r="L9" s="13"/>
      <c r="M9" s="13"/>
      <c r="N9" s="14"/>
    </row>
    <row r="10" spans="2:15" x14ac:dyDescent="0.35">
      <c r="B10" s="11" t="s">
        <v>16</v>
      </c>
      <c r="D10" s="16"/>
      <c r="E10" s="16"/>
      <c r="F10" s="17"/>
      <c r="G10" s="13">
        <v>336992.73300000001</v>
      </c>
      <c r="H10" s="14">
        <v>478272.04700000002</v>
      </c>
      <c r="I10" s="15"/>
      <c r="J10" s="12">
        <f t="shared" ref="J10:J12" si="2">SUM(K10:N10)</f>
        <v>2494219.6830000002</v>
      </c>
      <c r="K10" s="12">
        <v>805415.42900000024</v>
      </c>
      <c r="L10" s="13">
        <v>615645.77300000004</v>
      </c>
      <c r="M10" s="13">
        <v>584686.76799999992</v>
      </c>
      <c r="N10" s="14">
        <v>488471.71299999999</v>
      </c>
    </row>
    <row r="11" spans="2:15" x14ac:dyDescent="0.35">
      <c r="B11" s="11" t="s">
        <v>17</v>
      </c>
      <c r="D11" s="16"/>
      <c r="E11" s="16"/>
      <c r="F11" s="17"/>
      <c r="G11" s="13">
        <v>222914.304</v>
      </c>
      <c r="H11" s="14">
        <v>264649.83100000001</v>
      </c>
      <c r="I11" s="15"/>
      <c r="J11" s="12">
        <f t="shared" si="2"/>
        <v>1123997.351</v>
      </c>
      <c r="K11" s="12">
        <v>297171.43800000008</v>
      </c>
      <c r="L11" s="13">
        <v>293663.52999999991</v>
      </c>
      <c r="M11" s="13">
        <v>280202.478</v>
      </c>
      <c r="N11" s="14">
        <v>252959.905</v>
      </c>
    </row>
    <row r="12" spans="2:15" x14ac:dyDescent="0.35">
      <c r="B12" s="11" t="s">
        <v>18</v>
      </c>
      <c r="D12" s="16"/>
      <c r="E12" s="16"/>
      <c r="F12" s="17"/>
      <c r="G12" s="13">
        <v>101919.36899999999</v>
      </c>
      <c r="H12" s="14">
        <v>124931.577</v>
      </c>
      <c r="I12" s="15"/>
      <c r="J12" s="12">
        <f t="shared" si="2"/>
        <v>622102.09299999999</v>
      </c>
      <c r="K12" s="12">
        <v>173628.81199999998</v>
      </c>
      <c r="L12" s="13">
        <v>156808.34000000003</v>
      </c>
      <c r="M12" s="13">
        <v>147506.83100000001</v>
      </c>
      <c r="N12" s="14">
        <v>144158.10999999999</v>
      </c>
    </row>
    <row r="13" spans="2:15" x14ac:dyDescent="0.35">
      <c r="B13" s="18" t="s">
        <v>19</v>
      </c>
      <c r="D13" s="19"/>
      <c r="E13" s="19"/>
      <c r="F13" s="20"/>
      <c r="G13" s="21">
        <f>SUM(G10:G12)</f>
        <v>661826.40599999996</v>
      </c>
      <c r="H13" s="22">
        <f>SUM(H10:H12)</f>
        <v>867853.45500000007</v>
      </c>
      <c r="I13" s="23"/>
      <c r="J13" s="24">
        <f>SUM(J10:J12)</f>
        <v>4240319.1270000003</v>
      </c>
      <c r="K13" s="24">
        <f>SUM(K10:K12)</f>
        <v>1276215.6790000002</v>
      </c>
      <c r="L13" s="21">
        <f>SUM(L10:L12)</f>
        <v>1066117.6429999999</v>
      </c>
      <c r="M13" s="21">
        <f>SUM(M10:M12)</f>
        <v>1012396.0769999999</v>
      </c>
      <c r="N13" s="22">
        <f>SUM(N10:N12)</f>
        <v>885589.728</v>
      </c>
    </row>
    <row r="14" spans="2:15" ht="9" customHeight="1" x14ac:dyDescent="0.35">
      <c r="B14" s="10"/>
      <c r="D14" s="16"/>
      <c r="E14" s="16"/>
      <c r="F14" s="17"/>
      <c r="G14" s="13"/>
      <c r="H14" s="14"/>
      <c r="I14" s="15"/>
      <c r="J14" s="12"/>
      <c r="K14" s="12"/>
      <c r="L14" s="13"/>
      <c r="M14" s="13"/>
      <c r="N14" s="14"/>
    </row>
    <row r="15" spans="2:15" s="6" customFormat="1" x14ac:dyDescent="0.35">
      <c r="B15" s="10" t="s">
        <v>20</v>
      </c>
      <c r="D15" s="26"/>
      <c r="E15" s="26"/>
      <c r="F15" s="27"/>
      <c r="G15" s="25">
        <f>G8-G13</f>
        <v>12416.444999999832</v>
      </c>
      <c r="H15" s="28">
        <f>H8-H13</f>
        <v>43916.126999999979</v>
      </c>
      <c r="I15" s="23"/>
      <c r="J15" s="29">
        <f>J8-J13</f>
        <v>636893.68800000008</v>
      </c>
      <c r="K15" s="29">
        <f>K8-K13</f>
        <v>256752.57599999965</v>
      </c>
      <c r="L15" s="25">
        <f>L8-L13</f>
        <v>183986.58500000043</v>
      </c>
      <c r="M15" s="25">
        <f>M8-M13</f>
        <v>137116.15500000014</v>
      </c>
      <c r="N15" s="28">
        <f>N8-N13</f>
        <v>59038.371999999974</v>
      </c>
    </row>
    <row r="16" spans="2:15" s="31" customFormat="1" x14ac:dyDescent="0.35">
      <c r="B16" s="30" t="s">
        <v>21</v>
      </c>
      <c r="D16" s="32"/>
      <c r="E16" s="32"/>
      <c r="F16" s="33"/>
      <c r="G16" s="34">
        <f>G15/G8</f>
        <v>1.8415389917126219E-2</v>
      </c>
      <c r="H16" s="35">
        <f t="shared" ref="H16:N16" si="3">H15/H8</f>
        <v>4.8165817183403223E-2</v>
      </c>
      <c r="I16" s="36"/>
      <c r="J16" s="37">
        <f t="shared" si="3"/>
        <v>0.13058558487364264</v>
      </c>
      <c r="K16" s="37">
        <f t="shared" si="3"/>
        <v>0.1674872099683497</v>
      </c>
      <c r="L16" s="34">
        <f t="shared" si="3"/>
        <v>0.14717699602884662</v>
      </c>
      <c r="M16" s="34">
        <f t="shared" si="3"/>
        <v>0.11928203213761029</v>
      </c>
      <c r="N16" s="35">
        <f t="shared" si="3"/>
        <v>6.2499063917323627E-2</v>
      </c>
    </row>
    <row r="17" spans="2:14" s="6" customFormat="1" x14ac:dyDescent="0.35">
      <c r="B17" s="10"/>
      <c r="D17" s="26"/>
      <c r="E17" s="26"/>
      <c r="F17" s="27"/>
      <c r="G17" s="25"/>
      <c r="H17" s="28"/>
      <c r="I17" s="23"/>
      <c r="J17" s="29"/>
      <c r="K17" s="29"/>
      <c r="L17" s="25"/>
      <c r="M17" s="25"/>
      <c r="N17" s="28"/>
    </row>
    <row r="18" spans="2:14" x14ac:dyDescent="0.35">
      <c r="B18" s="38" t="s">
        <v>22</v>
      </c>
      <c r="D18" s="39"/>
      <c r="E18" s="39"/>
      <c r="F18" s="40"/>
      <c r="G18" s="41">
        <v>65805.364999999991</v>
      </c>
      <c r="H18" s="42">
        <v>70104.06700000001</v>
      </c>
      <c r="I18" s="15"/>
      <c r="J18" s="43">
        <f t="shared" ref="J18" si="4">SUM(K18:N18)</f>
        <v>266764.75599999999</v>
      </c>
      <c r="K18" s="44">
        <v>76858.062000000005</v>
      </c>
      <c r="L18" s="41">
        <v>70552.513999999981</v>
      </c>
      <c r="M18" s="41">
        <v>62025.254000000008</v>
      </c>
      <c r="N18" s="42">
        <v>57328.925999999999</v>
      </c>
    </row>
    <row r="19" spans="2:14" ht="9" customHeight="1" x14ac:dyDescent="0.35">
      <c r="B19" s="11"/>
      <c r="D19" s="16"/>
      <c r="E19" s="16"/>
      <c r="F19" s="17"/>
      <c r="G19" s="13"/>
      <c r="H19" s="14"/>
      <c r="I19" s="15"/>
      <c r="J19" s="12"/>
      <c r="K19" s="12"/>
      <c r="L19" s="13"/>
      <c r="M19" s="13"/>
      <c r="N19" s="14"/>
    </row>
    <row r="20" spans="2:14" s="6" customFormat="1" x14ac:dyDescent="0.35">
      <c r="B20" s="10" t="s">
        <v>23</v>
      </c>
      <c r="D20" s="26"/>
      <c r="E20" s="26"/>
      <c r="F20" s="27"/>
      <c r="G20" s="25">
        <f>G15-G18</f>
        <v>-53388.920000000158</v>
      </c>
      <c r="H20" s="28">
        <f t="shared" ref="H20:N20" si="5">H15-H18</f>
        <v>-26187.940000000031</v>
      </c>
      <c r="I20" s="23"/>
      <c r="J20" s="29">
        <f t="shared" si="5"/>
        <v>370128.93200000009</v>
      </c>
      <c r="K20" s="29">
        <f t="shared" si="5"/>
        <v>179894.51399999965</v>
      </c>
      <c r="L20" s="25">
        <f t="shared" si="5"/>
        <v>113434.07100000045</v>
      </c>
      <c r="M20" s="25">
        <f t="shared" si="5"/>
        <v>75090.901000000129</v>
      </c>
      <c r="N20" s="28">
        <f t="shared" si="5"/>
        <v>1709.4459999999744</v>
      </c>
    </row>
    <row r="21" spans="2:14" s="31" customFormat="1" x14ac:dyDescent="0.35">
      <c r="B21" s="30" t="s">
        <v>24</v>
      </c>
      <c r="D21" s="32"/>
      <c r="E21" s="32"/>
      <c r="F21" s="33"/>
      <c r="G21" s="34">
        <f>G20/G8</f>
        <v>-7.9183516622855776E-2</v>
      </c>
      <c r="H21" s="35">
        <f t="shared" ref="H21:N21" si="6">H20/H8</f>
        <v>-2.8722103168385835E-2</v>
      </c>
      <c r="I21" s="36"/>
      <c r="J21" s="37">
        <f t="shared" si="6"/>
        <v>7.588943645470185E-2</v>
      </c>
      <c r="K21" s="37">
        <f t="shared" si="6"/>
        <v>0.1173504496347184</v>
      </c>
      <c r="L21" s="34">
        <f t="shared" si="6"/>
        <v>9.0739690706813939E-2</v>
      </c>
      <c r="M21" s="34">
        <f t="shared" si="6"/>
        <v>6.5324142631655022E-2</v>
      </c>
      <c r="N21" s="35">
        <f t="shared" si="6"/>
        <v>1.8096497446984422E-3</v>
      </c>
    </row>
    <row r="22" spans="2:14" s="6" customFormat="1" x14ac:dyDescent="0.35">
      <c r="B22" s="10"/>
      <c r="D22" s="26"/>
      <c r="E22" s="26"/>
      <c r="F22" s="27"/>
      <c r="G22" s="25"/>
      <c r="H22" s="28"/>
      <c r="I22" s="23"/>
      <c r="J22" s="29"/>
      <c r="K22" s="29"/>
      <c r="L22" s="25"/>
      <c r="M22" s="25"/>
      <c r="N22" s="28"/>
    </row>
    <row r="23" spans="2:14" x14ac:dyDescent="0.35">
      <c r="B23" s="11" t="s">
        <v>25</v>
      </c>
      <c r="D23" s="16"/>
      <c r="E23" s="16"/>
      <c r="F23" s="17"/>
      <c r="G23" s="13">
        <v>-115427.19899999999</v>
      </c>
      <c r="H23" s="14">
        <v>-173358.33900000001</v>
      </c>
      <c r="I23" s="15"/>
      <c r="J23" s="12">
        <f t="shared" ref="J23:J25" si="7">SUM(K23:N23)</f>
        <v>-520951.21100000001</v>
      </c>
      <c r="K23" s="12">
        <v>-257231.353</v>
      </c>
      <c r="L23" s="13">
        <v>-87149.916000000027</v>
      </c>
      <c r="M23" s="13">
        <v>-101102.21999999999</v>
      </c>
      <c r="N23" s="14">
        <v>-75467.721999999994</v>
      </c>
    </row>
    <row r="24" spans="2:14" x14ac:dyDescent="0.35">
      <c r="B24" s="11" t="s">
        <v>26</v>
      </c>
      <c r="D24" s="16"/>
      <c r="E24" s="16"/>
      <c r="F24" s="17"/>
      <c r="G24" s="13">
        <v>258000</v>
      </c>
      <c r="H24" s="14">
        <v>-525533.49300000002</v>
      </c>
      <c r="I24" s="15"/>
      <c r="J24" s="12">
        <f t="shared" si="7"/>
        <v>-555847.08600000001</v>
      </c>
      <c r="K24" s="12">
        <v>-555847.08600000001</v>
      </c>
      <c r="L24" s="13">
        <v>0</v>
      </c>
      <c r="M24" s="13">
        <v>0</v>
      </c>
      <c r="N24" s="14">
        <v>0</v>
      </c>
    </row>
    <row r="25" spans="2:14" x14ac:dyDescent="0.35">
      <c r="B25" s="38" t="s">
        <v>27</v>
      </c>
      <c r="D25" s="39"/>
      <c r="E25" s="39"/>
      <c r="F25" s="40"/>
      <c r="G25" s="41">
        <v>-41392.811000000016</v>
      </c>
      <c r="H25" s="42">
        <v>-117282.79400000002</v>
      </c>
      <c r="I25" s="15"/>
      <c r="J25" s="43">
        <f t="shared" si="7"/>
        <v>-199469.50499999989</v>
      </c>
      <c r="K25" s="44">
        <v>-56506.539999999921</v>
      </c>
      <c r="L25" s="41">
        <v>29770.98900000006</v>
      </c>
      <c r="M25" s="41">
        <v>-58961.089000000022</v>
      </c>
      <c r="N25" s="42">
        <v>-113772.86500000001</v>
      </c>
    </row>
    <row r="26" spans="2:14" ht="9" customHeight="1" x14ac:dyDescent="0.35">
      <c r="B26" s="11"/>
      <c r="D26" s="16"/>
      <c r="E26" s="16"/>
      <c r="F26" s="17"/>
      <c r="G26" s="13"/>
      <c r="H26" s="14"/>
      <c r="I26" s="15"/>
      <c r="J26" s="12"/>
      <c r="K26" s="12"/>
      <c r="L26" s="13"/>
      <c r="M26" s="13"/>
      <c r="N26" s="14"/>
    </row>
    <row r="27" spans="2:14" s="6" customFormat="1" x14ac:dyDescent="0.35">
      <c r="B27" s="10" t="s">
        <v>28</v>
      </c>
      <c r="D27" s="26"/>
      <c r="E27" s="26"/>
      <c r="F27" s="27"/>
      <c r="G27" s="25">
        <f>G20+G23+G24+G25</f>
        <v>47791.069999999832</v>
      </c>
      <c r="H27" s="28">
        <f t="shared" ref="H27:N27" si="8">H20+H23+H24+H25</f>
        <v>-842362.56600000011</v>
      </c>
      <c r="I27" s="23"/>
      <c r="J27" s="29">
        <f t="shared" si="8"/>
        <v>-906138.86999999988</v>
      </c>
      <c r="K27" s="29">
        <f t="shared" si="8"/>
        <v>-689690.46500000032</v>
      </c>
      <c r="L27" s="25">
        <f t="shared" si="8"/>
        <v>56055.14400000048</v>
      </c>
      <c r="M27" s="25">
        <f t="shared" si="8"/>
        <v>-84972.407999999879</v>
      </c>
      <c r="N27" s="28">
        <f t="shared" si="8"/>
        <v>-187531.141</v>
      </c>
    </row>
    <row r="28" spans="2:14" x14ac:dyDescent="0.35">
      <c r="B28" s="38" t="s">
        <v>29</v>
      </c>
      <c r="D28" s="39"/>
      <c r="E28" s="39"/>
      <c r="F28" s="40"/>
      <c r="G28" s="41">
        <v>-7474.7</v>
      </c>
      <c r="H28" s="42">
        <v>-6511.6729999999998</v>
      </c>
      <c r="I28" s="15"/>
      <c r="J28" s="43">
        <f t="shared" ref="J28" si="9">SUM(K28:N28)</f>
        <v>62515.822999999989</v>
      </c>
      <c r="K28" s="44">
        <v>24117.185999999994</v>
      </c>
      <c r="L28" s="41">
        <v>53858.514000000003</v>
      </c>
      <c r="M28" s="41">
        <v>6797.1840000000011</v>
      </c>
      <c r="N28" s="42">
        <v>-22257.061000000002</v>
      </c>
    </row>
    <row r="29" spans="2:14" ht="9" customHeight="1" x14ac:dyDescent="0.35">
      <c r="B29" s="11"/>
      <c r="D29" s="16"/>
      <c r="E29" s="16"/>
      <c r="F29" s="17"/>
      <c r="G29" s="13"/>
      <c r="H29" s="14"/>
      <c r="I29" s="15"/>
      <c r="J29" s="12"/>
      <c r="K29" s="12"/>
      <c r="L29" s="13"/>
      <c r="M29" s="13"/>
      <c r="N29" s="14"/>
    </row>
    <row r="30" spans="2:14" s="6" customFormat="1" x14ac:dyDescent="0.35">
      <c r="B30" s="18" t="s">
        <v>30</v>
      </c>
      <c r="D30" s="19"/>
      <c r="E30" s="19"/>
      <c r="F30" s="20"/>
      <c r="G30" s="21">
        <f>G27-G28</f>
        <v>55265.769999999829</v>
      </c>
      <c r="H30" s="22">
        <f t="shared" ref="H30:N30" si="10">H27-H28</f>
        <v>-835850.89300000016</v>
      </c>
      <c r="I30" s="23"/>
      <c r="J30" s="24">
        <f t="shared" si="10"/>
        <v>-968654.69299999985</v>
      </c>
      <c r="K30" s="24">
        <f t="shared" si="10"/>
        <v>-713807.6510000003</v>
      </c>
      <c r="L30" s="21">
        <f t="shared" si="10"/>
        <v>2196.6300000004776</v>
      </c>
      <c r="M30" s="21">
        <f t="shared" si="10"/>
        <v>-91769.591999999888</v>
      </c>
      <c r="N30" s="22">
        <f t="shared" si="10"/>
        <v>-165274.08000000002</v>
      </c>
    </row>
    <row r="31" spans="2:14" ht="9" customHeight="1" x14ac:dyDescent="0.35">
      <c r="B31" s="11"/>
      <c r="D31" s="16"/>
      <c r="E31" s="16"/>
      <c r="F31" s="17"/>
      <c r="G31" s="13"/>
      <c r="H31" s="14"/>
      <c r="I31" s="15"/>
      <c r="J31" s="12"/>
      <c r="K31" s="12"/>
      <c r="L31" s="13"/>
      <c r="M31" s="13"/>
      <c r="N31" s="14"/>
    </row>
    <row r="32" spans="2:14" x14ac:dyDescent="0.35">
      <c r="B32" s="11" t="s">
        <v>31</v>
      </c>
      <c r="D32" s="16"/>
      <c r="E32" s="16"/>
      <c r="F32" s="17"/>
      <c r="G32" s="13">
        <v>0</v>
      </c>
      <c r="H32" s="14">
        <v>0</v>
      </c>
      <c r="I32" s="15"/>
      <c r="J32" s="12">
        <f t="shared" ref="J32:J33" si="11">SUM(K32:N32)</f>
        <v>689525.97199999995</v>
      </c>
      <c r="K32" s="12">
        <v>-1496.612000000081</v>
      </c>
      <c r="L32" s="13">
        <v>0</v>
      </c>
      <c r="M32" s="13">
        <v>683487.24900000007</v>
      </c>
      <c r="N32" s="14">
        <v>7535.3349999999955</v>
      </c>
    </row>
    <row r="33" spans="2:18" x14ac:dyDescent="0.35">
      <c r="B33" s="38" t="s">
        <v>32</v>
      </c>
      <c r="D33" s="39"/>
      <c r="E33" s="39"/>
      <c r="F33" s="40"/>
      <c r="G33" s="41">
        <v>0</v>
      </c>
      <c r="H33" s="42">
        <v>0</v>
      </c>
      <c r="I33" s="15"/>
      <c r="J33" s="43">
        <f t="shared" si="11"/>
        <v>0</v>
      </c>
      <c r="K33" s="44">
        <v>0</v>
      </c>
      <c r="L33" s="41">
        <v>0</v>
      </c>
      <c r="M33" s="41"/>
      <c r="N33" s="42"/>
    </row>
    <row r="34" spans="2:18" s="6" customFormat="1" x14ac:dyDescent="0.35">
      <c r="B34" s="18" t="s">
        <v>33</v>
      </c>
      <c r="D34" s="19"/>
      <c r="E34" s="19"/>
      <c r="F34" s="20"/>
      <c r="G34" s="21">
        <f>G30+G32+G33</f>
        <v>55265.769999999829</v>
      </c>
      <c r="H34" s="22">
        <f t="shared" ref="H34:N34" si="12">H30+H32+H33</f>
        <v>-835850.89300000016</v>
      </c>
      <c r="I34" s="23"/>
      <c r="J34" s="24">
        <f t="shared" si="12"/>
        <v>-279128.7209999999</v>
      </c>
      <c r="K34" s="24">
        <f t="shared" si="12"/>
        <v>-715304.26300000038</v>
      </c>
      <c r="L34" s="21">
        <f t="shared" si="12"/>
        <v>2196.6300000004776</v>
      </c>
      <c r="M34" s="21">
        <f t="shared" si="12"/>
        <v>591717.65700000012</v>
      </c>
      <c r="N34" s="22">
        <f t="shared" si="12"/>
        <v>-157738.74500000002</v>
      </c>
    </row>
    <row r="37" spans="2:18" s="3" customFormat="1" ht="51.75" customHeight="1" x14ac:dyDescent="0.4">
      <c r="B37" s="2" t="s">
        <v>34</v>
      </c>
      <c r="D37" s="63">
        <v>2025</v>
      </c>
      <c r="E37" s="64"/>
      <c r="F37" s="64"/>
      <c r="G37" s="64"/>
      <c r="H37" s="65"/>
      <c r="I37" s="4"/>
      <c r="J37" s="63">
        <v>2024</v>
      </c>
      <c r="K37" s="64"/>
      <c r="L37" s="64"/>
      <c r="M37" s="64"/>
      <c r="N37" s="65"/>
    </row>
    <row r="38" spans="2:18" s="6" customFormat="1" x14ac:dyDescent="0.35">
      <c r="B38" s="5" t="s">
        <v>1</v>
      </c>
      <c r="D38" s="7" t="s">
        <v>2</v>
      </c>
      <c r="E38" s="7" t="s">
        <v>3</v>
      </c>
      <c r="F38" s="8" t="s">
        <v>4</v>
      </c>
      <c r="G38" s="8" t="s">
        <v>5</v>
      </c>
      <c r="H38" s="9" t="s">
        <v>6</v>
      </c>
      <c r="I38" s="10"/>
      <c r="J38" s="45" t="s">
        <v>7</v>
      </c>
      <c r="K38" s="8" t="s">
        <v>8</v>
      </c>
      <c r="L38" s="8" t="s">
        <v>9</v>
      </c>
      <c r="M38" s="8" t="s">
        <v>10</v>
      </c>
      <c r="N38" s="9" t="s">
        <v>11</v>
      </c>
    </row>
    <row r="39" spans="2:18" ht="9" customHeight="1" x14ac:dyDescent="0.35">
      <c r="B39" s="11"/>
      <c r="D39" s="12"/>
      <c r="E39" s="12"/>
      <c r="F39" s="13"/>
      <c r="G39" s="13"/>
      <c r="H39" s="14"/>
      <c r="I39" s="15"/>
      <c r="J39" s="15"/>
      <c r="K39" s="13"/>
      <c r="L39" s="13"/>
      <c r="M39" s="13"/>
      <c r="N39" s="14"/>
    </row>
    <row r="40" spans="2:18" x14ac:dyDescent="0.35">
      <c r="B40" s="46" t="s">
        <v>35</v>
      </c>
      <c r="D40" s="12"/>
      <c r="E40" s="12"/>
      <c r="F40" s="13"/>
      <c r="G40" s="13"/>
      <c r="H40" s="14"/>
      <c r="I40" s="15"/>
      <c r="J40" s="15"/>
      <c r="K40" s="13"/>
      <c r="L40" s="13"/>
      <c r="M40" s="13"/>
      <c r="N40" s="14"/>
      <c r="O40" s="13"/>
    </row>
    <row r="41" spans="2:18" x14ac:dyDescent="0.35">
      <c r="B41" s="11" t="s">
        <v>12</v>
      </c>
      <c r="D41" s="16"/>
      <c r="E41" s="16"/>
      <c r="F41" s="17"/>
      <c r="G41" s="13">
        <v>460294.74704330292</v>
      </c>
      <c r="H41" s="14">
        <v>463497.81022679911</v>
      </c>
      <c r="I41" s="15"/>
      <c r="J41" s="15">
        <f>SUM(K41:N41)</f>
        <v>2275084.2725070403</v>
      </c>
      <c r="K41" s="13">
        <v>752881.86243961053</v>
      </c>
      <c r="L41" s="13">
        <v>631753.76720671705</v>
      </c>
      <c r="M41" s="13">
        <v>565293.87965525081</v>
      </c>
      <c r="N41" s="13">
        <v>325154.76320546202</v>
      </c>
      <c r="O41" s="13"/>
    </row>
    <row r="42" spans="2:18" x14ac:dyDescent="0.35">
      <c r="B42" s="11" t="s">
        <v>13</v>
      </c>
      <c r="D42" s="16"/>
      <c r="E42" s="16"/>
      <c r="F42" s="17"/>
      <c r="G42" s="13">
        <v>2749.69</v>
      </c>
      <c r="H42" s="14">
        <v>964.904</v>
      </c>
      <c r="I42" s="15"/>
      <c r="J42" s="15">
        <f t="shared" ref="J42:J92" si="13">SUM(K42:N42)</f>
        <v>11941.933999999997</v>
      </c>
      <c r="K42" s="13">
        <v>4063.8089999999993</v>
      </c>
      <c r="L42" s="13">
        <v>3560.2659999999996</v>
      </c>
      <c r="M42" s="13">
        <v>2841.5420000000004</v>
      </c>
      <c r="N42" s="13">
        <v>1476.317</v>
      </c>
      <c r="O42" s="13"/>
    </row>
    <row r="43" spans="2:18" x14ac:dyDescent="0.35">
      <c r="B43" s="11" t="s">
        <v>14</v>
      </c>
      <c r="D43" s="16"/>
      <c r="E43" s="16"/>
      <c r="F43" s="17"/>
      <c r="G43" s="13">
        <v>0</v>
      </c>
      <c r="H43" s="14">
        <v>0</v>
      </c>
      <c r="I43" s="15"/>
      <c r="J43" s="15">
        <f t="shared" si="13"/>
        <v>0</v>
      </c>
      <c r="K43" s="13">
        <v>0</v>
      </c>
      <c r="L43" s="13">
        <v>0</v>
      </c>
      <c r="M43" s="13">
        <v>0</v>
      </c>
      <c r="N43" s="13">
        <v>0</v>
      </c>
      <c r="O43" s="13"/>
    </row>
    <row r="44" spans="2:18" s="6" customFormat="1" x14ac:dyDescent="0.35">
      <c r="B44" s="18" t="s">
        <v>15</v>
      </c>
      <c r="D44" s="19"/>
      <c r="E44" s="19"/>
      <c r="F44" s="20"/>
      <c r="G44" s="21">
        <f>SUM(G41:G43)</f>
        <v>463044.43704330293</v>
      </c>
      <c r="H44" s="22">
        <f>SUM(H41:H43)</f>
        <v>464462.71422679909</v>
      </c>
      <c r="I44" s="23"/>
      <c r="J44" s="47">
        <f t="shared" si="13"/>
        <v>2287026.2065070402</v>
      </c>
      <c r="K44" s="21">
        <f>SUM(K41:K43)</f>
        <v>756945.67143961054</v>
      </c>
      <c r="L44" s="21">
        <f>SUM(L41:L43)</f>
        <v>635314.03320671699</v>
      </c>
      <c r="M44" s="21">
        <f>SUM(M41:M43)</f>
        <v>568135.42165525083</v>
      </c>
      <c r="N44" s="21">
        <f>SUM(N41:N43)</f>
        <v>326631.080205462</v>
      </c>
      <c r="O44" s="25"/>
    </row>
    <row r="45" spans="2:18" x14ac:dyDescent="0.35">
      <c r="B45" s="38" t="s">
        <v>19</v>
      </c>
      <c r="D45" s="39"/>
      <c r="E45" s="39"/>
      <c r="F45" s="40"/>
      <c r="G45" s="41">
        <f>G44-G46</f>
        <v>430707.65499191137</v>
      </c>
      <c r="H45" s="42">
        <f>H44-H46</f>
        <v>472700.42174562335</v>
      </c>
      <c r="I45" s="15"/>
      <c r="J45" s="43">
        <f t="shared" si="13"/>
        <v>2107457.9900012696</v>
      </c>
      <c r="K45" s="41">
        <f>K44-K46</f>
        <v>667328.34142336226</v>
      </c>
      <c r="L45" s="41">
        <f>L44-L46</f>
        <v>533736.75819815707</v>
      </c>
      <c r="M45" s="41">
        <f>M44-M46</f>
        <v>511441.15717973985</v>
      </c>
      <c r="N45" s="41">
        <f>N44-N46</f>
        <v>394951.7332000102</v>
      </c>
      <c r="R45" s="48"/>
    </row>
    <row r="46" spans="2:18" s="6" customFormat="1" x14ac:dyDescent="0.35">
      <c r="B46" s="10" t="s">
        <v>20</v>
      </c>
      <c r="D46" s="26"/>
      <c r="E46" s="26"/>
      <c r="F46" s="27"/>
      <c r="G46" s="25">
        <v>32336.782051391532</v>
      </c>
      <c r="H46" s="28">
        <v>-8237.7075188242306</v>
      </c>
      <c r="I46" s="23"/>
      <c r="J46" s="23">
        <f t="shared" si="13"/>
        <v>179568.21650577101</v>
      </c>
      <c r="K46" s="25">
        <v>89617.330016248306</v>
      </c>
      <c r="L46" s="25">
        <v>101577.2750085599</v>
      </c>
      <c r="M46" s="25">
        <v>56694.264475511001</v>
      </c>
      <c r="N46" s="25">
        <v>-68320.652994548203</v>
      </c>
      <c r="R46" s="49"/>
    </row>
    <row r="47" spans="2:18" s="31" customFormat="1" x14ac:dyDescent="0.35">
      <c r="B47" s="30" t="s">
        <v>21</v>
      </c>
      <c r="D47" s="32"/>
      <c r="E47" s="32"/>
      <c r="F47" s="33"/>
      <c r="G47" s="34">
        <f>G46/G44</f>
        <v>6.9835159359375842E-2</v>
      </c>
      <c r="H47" s="35">
        <f t="shared" ref="H47:N47" si="14">H46/H44</f>
        <v>-1.7735993151867351E-2</v>
      </c>
      <c r="I47" s="36"/>
      <c r="J47" s="36">
        <f t="shared" si="14"/>
        <v>7.8516029241319604E-2</v>
      </c>
      <c r="K47" s="34">
        <f t="shared" si="14"/>
        <v>0.11839334498842961</v>
      </c>
      <c r="L47" s="34">
        <f t="shared" si="14"/>
        <v>0.15988514293609019</v>
      </c>
      <c r="M47" s="34">
        <f t="shared" si="14"/>
        <v>9.9790054121838473E-2</v>
      </c>
      <c r="N47" s="34">
        <f t="shared" si="14"/>
        <v>-0.20916764244104449</v>
      </c>
    </row>
    <row r="48" spans="2:18" s="6" customFormat="1" x14ac:dyDescent="0.35">
      <c r="B48" s="10"/>
      <c r="D48" s="26"/>
      <c r="E48" s="26"/>
      <c r="F48" s="27"/>
      <c r="G48" s="25"/>
      <c r="H48" s="28"/>
      <c r="I48" s="23"/>
      <c r="J48" s="23"/>
      <c r="K48" s="25"/>
      <c r="L48" s="25"/>
      <c r="M48" s="25"/>
      <c r="N48" s="25"/>
    </row>
    <row r="49" spans="2:15" x14ac:dyDescent="0.35">
      <c r="B49" s="38" t="s">
        <v>22</v>
      </c>
      <c r="D49" s="39"/>
      <c r="E49" s="39"/>
      <c r="F49" s="40"/>
      <c r="G49" s="41">
        <f>G46-G50</f>
        <v>30763.414189777632</v>
      </c>
      <c r="H49" s="42">
        <f>H46-H50</f>
        <v>33242.627438030366</v>
      </c>
      <c r="I49" s="15"/>
      <c r="J49" s="43">
        <f t="shared" si="13"/>
        <v>111010.06332409121</v>
      </c>
      <c r="K49" s="41">
        <f>K46-K50</f>
        <v>31571.173284712313</v>
      </c>
      <c r="L49" s="41">
        <f>L46-L50</f>
        <v>32740.103920926893</v>
      </c>
      <c r="M49" s="41">
        <f>M46-M50</f>
        <v>23686.306052187705</v>
      </c>
      <c r="N49" s="41">
        <f>N46-N50</f>
        <v>23012.480066264296</v>
      </c>
    </row>
    <row r="50" spans="2:15" s="6" customFormat="1" x14ac:dyDescent="0.35">
      <c r="B50" s="50" t="s">
        <v>23</v>
      </c>
      <c r="D50" s="51"/>
      <c r="E50" s="51"/>
      <c r="F50" s="52"/>
      <c r="G50" s="53">
        <v>1573.3678616139005</v>
      </c>
      <c r="H50" s="54">
        <v>-41480.334956854596</v>
      </c>
      <c r="I50" s="23"/>
      <c r="J50" s="55">
        <f t="shared" si="13"/>
        <v>68558.153181679794</v>
      </c>
      <c r="K50" s="53">
        <v>58046.156731535993</v>
      </c>
      <c r="L50" s="53">
        <v>68837.171087633003</v>
      </c>
      <c r="M50" s="53">
        <v>33007.958423323296</v>
      </c>
      <c r="N50" s="53">
        <v>-91333.133060812499</v>
      </c>
    </row>
    <row r="51" spans="2:15" s="31" customFormat="1" x14ac:dyDescent="0.35">
      <c r="B51" s="56" t="s">
        <v>24</v>
      </c>
      <c r="C51" s="57"/>
      <c r="D51" s="58"/>
      <c r="E51" s="58"/>
      <c r="F51" s="59"/>
      <c r="G51" s="60">
        <f>G50/G44</f>
        <v>3.3978766091228574E-3</v>
      </c>
      <c r="H51" s="61">
        <f t="shared" ref="H51:N51" si="15">H50/H44</f>
        <v>-8.9308212879709387E-2</v>
      </c>
      <c r="I51" s="36"/>
      <c r="J51" s="62">
        <f t="shared" si="15"/>
        <v>2.9976986265666018E-2</v>
      </c>
      <c r="K51" s="60">
        <f t="shared" si="15"/>
        <v>7.668470660667083E-2</v>
      </c>
      <c r="L51" s="60">
        <f t="shared" si="15"/>
        <v>0.10835140968031305</v>
      </c>
      <c r="M51" s="60">
        <f t="shared" si="15"/>
        <v>5.8098751046282752E-2</v>
      </c>
      <c r="N51" s="60">
        <f t="shared" si="15"/>
        <v>-0.27962168512365959</v>
      </c>
    </row>
    <row r="52" spans="2:15" s="6" customFormat="1" x14ac:dyDescent="0.35">
      <c r="B52" s="10"/>
      <c r="D52" s="12"/>
      <c r="E52" s="12"/>
      <c r="F52" s="13"/>
      <c r="G52" s="25"/>
      <c r="H52" s="28"/>
      <c r="I52" s="23"/>
      <c r="J52" s="23"/>
      <c r="K52" s="25"/>
      <c r="L52" s="25"/>
      <c r="M52" s="25"/>
      <c r="N52" s="25"/>
    </row>
    <row r="53" spans="2:15" ht="17.25" customHeight="1" x14ac:dyDescent="0.35">
      <c r="B53" s="11"/>
      <c r="D53" s="12"/>
      <c r="E53" s="12"/>
      <c r="F53" s="13"/>
      <c r="G53" s="13"/>
      <c r="H53" s="14"/>
      <c r="I53" s="15"/>
      <c r="J53" s="15"/>
      <c r="K53" s="13"/>
      <c r="L53" s="13"/>
      <c r="M53" s="13"/>
      <c r="N53" s="13"/>
    </row>
    <row r="54" spans="2:15" x14ac:dyDescent="0.35">
      <c r="B54" s="46" t="s">
        <v>36</v>
      </c>
      <c r="D54" s="12"/>
      <c r="E54" s="12"/>
      <c r="F54" s="13"/>
      <c r="G54" s="13"/>
      <c r="H54" s="14"/>
      <c r="I54" s="15"/>
      <c r="J54" s="15"/>
      <c r="K54" s="13"/>
      <c r="L54" s="13"/>
      <c r="M54" s="13"/>
      <c r="N54" s="13"/>
      <c r="O54" s="13"/>
    </row>
    <row r="55" spans="2:15" x14ac:dyDescent="0.35">
      <c r="B55" s="11" t="s">
        <v>12</v>
      </c>
      <c r="D55" s="16"/>
      <c r="E55" s="16"/>
      <c r="F55" s="17"/>
      <c r="G55" s="13">
        <v>128239.53336901605</v>
      </c>
      <c r="H55" s="14">
        <v>352824.93702627195</v>
      </c>
      <c r="I55" s="15"/>
      <c r="J55" s="15">
        <f t="shared" si="13"/>
        <v>2159639.8223721599</v>
      </c>
      <c r="K55" s="13">
        <v>646627.81173535984</v>
      </c>
      <c r="L55" s="13">
        <v>516429.77171566803</v>
      </c>
      <c r="M55" s="13">
        <v>480584.17571967898</v>
      </c>
      <c r="N55" s="13">
        <v>515998.06320145295</v>
      </c>
      <c r="O55" s="13"/>
    </row>
    <row r="56" spans="2:15" x14ac:dyDescent="0.35">
      <c r="B56" s="11" t="s">
        <v>13</v>
      </c>
      <c r="D56" s="16"/>
      <c r="E56" s="16"/>
      <c r="F56" s="17"/>
      <c r="G56" s="13">
        <v>1708.3879999999999</v>
      </c>
      <c r="H56" s="14">
        <v>460.08499999999998</v>
      </c>
      <c r="I56" s="15"/>
      <c r="J56" s="15">
        <f t="shared" si="13"/>
        <v>436.94999999999987</v>
      </c>
      <c r="K56" s="13">
        <v>-1941.2060000000001</v>
      </c>
      <c r="L56" s="13">
        <v>2206.596</v>
      </c>
      <c r="M56" s="13">
        <v>-38.668000000000006</v>
      </c>
      <c r="N56" s="13">
        <v>210.22800000000001</v>
      </c>
      <c r="O56" s="13"/>
    </row>
    <row r="57" spans="2:15" x14ac:dyDescent="0.35">
      <c r="B57" s="11" t="s">
        <v>14</v>
      </c>
      <c r="D57" s="16"/>
      <c r="E57" s="16"/>
      <c r="F57" s="17"/>
      <c r="G57" s="13">
        <v>2317.8819999999996</v>
      </c>
      <c r="H57" s="14">
        <v>2492.0630000000001</v>
      </c>
      <c r="I57" s="15"/>
      <c r="J57" s="15">
        <f t="shared" si="13"/>
        <v>5308.8540000000003</v>
      </c>
      <c r="K57" s="13">
        <v>1289.2740000000003</v>
      </c>
      <c r="L57" s="13">
        <v>1252.8040000000001</v>
      </c>
      <c r="M57" s="13">
        <v>1354.7759999999998</v>
      </c>
      <c r="N57" s="13">
        <v>1412</v>
      </c>
      <c r="O57" s="13"/>
    </row>
    <row r="58" spans="2:15" s="6" customFormat="1" x14ac:dyDescent="0.35">
      <c r="B58" s="18" t="s">
        <v>15</v>
      </c>
      <c r="D58" s="19"/>
      <c r="E58" s="19"/>
      <c r="F58" s="20"/>
      <c r="G58" s="21">
        <f>SUM(G55:G57)</f>
        <v>132265.80336901607</v>
      </c>
      <c r="H58" s="22">
        <f>SUM(H55:H57)</f>
        <v>355777.08502627199</v>
      </c>
      <c r="I58" s="23"/>
      <c r="J58" s="47">
        <f t="shared" si="13"/>
        <v>2165385.6263721595</v>
      </c>
      <c r="K58" s="21">
        <f>SUM(K55:K57)</f>
        <v>645975.87973535981</v>
      </c>
      <c r="L58" s="21">
        <f>SUM(L55:L57)</f>
        <v>519889.17171566805</v>
      </c>
      <c r="M58" s="21">
        <f>SUM(M55:M57)</f>
        <v>481900.28371967899</v>
      </c>
      <c r="N58" s="21">
        <f>SUM(N55:N57)</f>
        <v>517620.29120145296</v>
      </c>
      <c r="O58" s="25"/>
    </row>
    <row r="59" spans="2:15" x14ac:dyDescent="0.35">
      <c r="B59" s="38" t="s">
        <v>19</v>
      </c>
      <c r="D59" s="39"/>
      <c r="E59" s="39"/>
      <c r="F59" s="40"/>
      <c r="G59" s="41">
        <f>G58-G60</f>
        <v>165314.43336701486</v>
      </c>
      <c r="H59" s="42">
        <f t="shared" ref="H59:N59" si="16">H58-H60</f>
        <v>310317.95575920388</v>
      </c>
      <c r="I59" s="15"/>
      <c r="J59" s="43">
        <f t="shared" si="13"/>
        <v>1735483.0631454787</v>
      </c>
      <c r="K59" s="41">
        <f t="shared" si="16"/>
        <v>500245.30178463785</v>
      </c>
      <c r="L59" s="41">
        <f t="shared" si="16"/>
        <v>432401.74979580805</v>
      </c>
      <c r="M59" s="41">
        <f t="shared" si="16"/>
        <v>380867.96064574039</v>
      </c>
      <c r="N59" s="41">
        <f t="shared" si="16"/>
        <v>421968.05091929255</v>
      </c>
    </row>
    <row r="60" spans="2:15" s="6" customFormat="1" x14ac:dyDescent="0.35">
      <c r="B60" s="10" t="s">
        <v>20</v>
      </c>
      <c r="D60" s="26"/>
      <c r="E60" s="26"/>
      <c r="F60" s="27"/>
      <c r="G60" s="25">
        <v>-33048.629997998796</v>
      </c>
      <c r="H60" s="28">
        <v>45459.1292670681</v>
      </c>
      <c r="I60" s="23"/>
      <c r="J60" s="23">
        <f t="shared" si="13"/>
        <v>429902.56322668097</v>
      </c>
      <c r="K60" s="25">
        <v>145730.57795072196</v>
      </c>
      <c r="L60" s="25">
        <v>87487.421919860004</v>
      </c>
      <c r="M60" s="25">
        <v>101032.32307393861</v>
      </c>
      <c r="N60" s="25">
        <v>95652.240282160405</v>
      </c>
    </row>
    <row r="61" spans="2:15" s="6" customFormat="1" x14ac:dyDescent="0.35">
      <c r="B61" s="30" t="s">
        <v>21</v>
      </c>
      <c r="C61" s="31"/>
      <c r="D61" s="32"/>
      <c r="E61" s="32"/>
      <c r="F61" s="33"/>
      <c r="G61" s="34">
        <f>G60/G58</f>
        <v>-0.2498652649150325</v>
      </c>
      <c r="H61" s="35">
        <f t="shared" ref="H61" si="17">H60/H58</f>
        <v>0.12777419114474789</v>
      </c>
      <c r="I61" s="36"/>
      <c r="J61" s="36">
        <f t="shared" ref="J61:N61" si="18">J60/J58</f>
        <v>0.19853395071571178</v>
      </c>
      <c r="K61" s="34">
        <f t="shared" si="18"/>
        <v>0.22559755328701148</v>
      </c>
      <c r="L61" s="34">
        <f t="shared" si="18"/>
        <v>0.16828090808497861</v>
      </c>
      <c r="M61" s="34">
        <f t="shared" si="18"/>
        <v>0.20965400205638607</v>
      </c>
      <c r="N61" s="34">
        <f t="shared" si="18"/>
        <v>0.18479229255124671</v>
      </c>
    </row>
    <row r="62" spans="2:15" s="6" customFormat="1" x14ac:dyDescent="0.35">
      <c r="B62" s="10"/>
      <c r="D62" s="26"/>
      <c r="E62" s="26"/>
      <c r="F62" s="27"/>
      <c r="G62" s="25"/>
      <c r="H62" s="28"/>
      <c r="I62" s="23"/>
      <c r="J62" s="23"/>
      <c r="K62" s="25"/>
      <c r="L62" s="25"/>
      <c r="M62" s="25"/>
      <c r="N62" s="25"/>
    </row>
    <row r="63" spans="2:15" x14ac:dyDescent="0.35">
      <c r="B63" s="38" t="s">
        <v>22</v>
      </c>
      <c r="D63" s="39"/>
      <c r="E63" s="39"/>
      <c r="F63" s="40"/>
      <c r="G63" s="41">
        <f>G60-G64</f>
        <v>11421.924472740109</v>
      </c>
      <c r="H63" s="42">
        <f>H60-H64</f>
        <v>11932.256559215799</v>
      </c>
      <c r="I63" s="15"/>
      <c r="J63" s="43">
        <f t="shared" si="13"/>
        <v>52138.784546344948</v>
      </c>
      <c r="K63" s="41">
        <f>K60-K64</f>
        <v>12926.465902405937</v>
      </c>
      <c r="L63" s="41">
        <f t="shared" ref="L63:N63" si="19">L60-L64</f>
        <v>14129.547695085988</v>
      </c>
      <c r="M63" s="41">
        <f t="shared" si="19"/>
        <v>12545.434793153021</v>
      </c>
      <c r="N63" s="41">
        <f t="shared" si="19"/>
        <v>12537.336155700003</v>
      </c>
    </row>
    <row r="64" spans="2:15" s="6" customFormat="1" x14ac:dyDescent="0.35">
      <c r="B64" s="50" t="s">
        <v>23</v>
      </c>
      <c r="D64" s="51"/>
      <c r="E64" s="51"/>
      <c r="F64" s="52"/>
      <c r="G64" s="53">
        <v>-44470.554470738905</v>
      </c>
      <c r="H64" s="54">
        <v>33526.872707852301</v>
      </c>
      <c r="I64" s="23"/>
      <c r="J64" s="55">
        <f t="shared" si="13"/>
        <v>377763.77868033608</v>
      </c>
      <c r="K64" s="53">
        <v>132804.11204831602</v>
      </c>
      <c r="L64" s="53">
        <v>73357.874224774016</v>
      </c>
      <c r="M64" s="53">
        <v>88486.888280785584</v>
      </c>
      <c r="N64" s="53">
        <v>83114.904126460402</v>
      </c>
    </row>
    <row r="65" spans="2:15" s="6" customFormat="1" x14ac:dyDescent="0.35">
      <c r="B65" s="56" t="s">
        <v>24</v>
      </c>
      <c r="C65" s="57"/>
      <c r="D65" s="58"/>
      <c r="E65" s="58"/>
      <c r="F65" s="59"/>
      <c r="G65" s="60">
        <f>G64/G58</f>
        <v>-0.33622110430666585</v>
      </c>
      <c r="H65" s="61">
        <f t="shared" ref="H65" si="20">H64/H58</f>
        <v>9.4235615836181646E-2</v>
      </c>
      <c r="I65" s="36"/>
      <c r="J65" s="62">
        <f t="shared" ref="J65:N65" si="21">J64/J58</f>
        <v>0.17445566003559071</v>
      </c>
      <c r="K65" s="60">
        <f t="shared" si="21"/>
        <v>0.20558679699112381</v>
      </c>
      <c r="L65" s="60">
        <f t="shared" si="21"/>
        <v>0.14110290849622481</v>
      </c>
      <c r="M65" s="60">
        <f t="shared" si="21"/>
        <v>0.18362074327447031</v>
      </c>
      <c r="N65" s="60">
        <f t="shared" si="21"/>
        <v>0.16057118613635041</v>
      </c>
    </row>
    <row r="66" spans="2:15" s="6" customFormat="1" x14ac:dyDescent="0.35">
      <c r="B66" s="10"/>
      <c r="D66" s="12"/>
      <c r="E66" s="12"/>
      <c r="F66" s="13"/>
      <c r="G66" s="25"/>
      <c r="H66" s="28"/>
      <c r="I66" s="23"/>
      <c r="J66" s="23"/>
      <c r="K66" s="25"/>
      <c r="L66" s="25"/>
      <c r="M66" s="25"/>
      <c r="N66" s="25"/>
    </row>
    <row r="67" spans="2:15" ht="17.25" customHeight="1" x14ac:dyDescent="0.35">
      <c r="B67" s="11"/>
      <c r="D67" s="12"/>
      <c r="E67" s="12"/>
      <c r="F67" s="13"/>
      <c r="G67" s="13"/>
      <c r="H67" s="14"/>
      <c r="I67" s="15"/>
      <c r="J67" s="15"/>
      <c r="K67" s="13"/>
      <c r="L67" s="13"/>
      <c r="M67" s="13"/>
      <c r="N67" s="13"/>
    </row>
    <row r="68" spans="2:15" x14ac:dyDescent="0.35">
      <c r="B68" s="46" t="s">
        <v>37</v>
      </c>
      <c r="D68" s="12"/>
      <c r="E68" s="12"/>
      <c r="F68" s="13"/>
      <c r="G68" s="13"/>
      <c r="H68" s="14"/>
      <c r="I68" s="15"/>
      <c r="J68" s="15"/>
      <c r="K68" s="13"/>
      <c r="L68" s="13"/>
      <c r="M68" s="13"/>
      <c r="N68" s="13"/>
      <c r="O68" s="13"/>
    </row>
    <row r="69" spans="2:15" x14ac:dyDescent="0.35">
      <c r="B69" s="11" t="s">
        <v>12</v>
      </c>
      <c r="D69" s="16"/>
      <c r="E69" s="16"/>
      <c r="F69" s="17"/>
      <c r="G69" s="13">
        <v>109442.23104285501</v>
      </c>
      <c r="H69" s="14">
        <v>121877.768957145</v>
      </c>
      <c r="I69" s="15"/>
      <c r="J69" s="15">
        <f t="shared" si="13"/>
        <v>450201.59432313795</v>
      </c>
      <c r="K69" s="13">
        <v>133758.56645963699</v>
      </c>
      <c r="L69" s="13">
        <v>105831.42713332798</v>
      </c>
      <c r="M69" s="13">
        <v>109412.571045932</v>
      </c>
      <c r="N69" s="13">
        <v>101199.02968424099</v>
      </c>
      <c r="O69" s="13"/>
    </row>
    <row r="70" spans="2:15" x14ac:dyDescent="0.35">
      <c r="B70" s="11" t="s">
        <v>13</v>
      </c>
      <c r="D70" s="16"/>
      <c r="E70" s="16"/>
      <c r="F70" s="17"/>
      <c r="G70" s="13">
        <v>0</v>
      </c>
      <c r="H70" s="14">
        <v>0</v>
      </c>
      <c r="I70" s="15"/>
      <c r="J70" s="15">
        <f t="shared" si="13"/>
        <v>0</v>
      </c>
      <c r="K70" s="13">
        <v>0</v>
      </c>
      <c r="L70" s="13">
        <v>0</v>
      </c>
      <c r="M70" s="13">
        <v>0</v>
      </c>
      <c r="N70" s="13">
        <v>0</v>
      </c>
      <c r="O70" s="13"/>
    </row>
    <row r="71" spans="2:15" x14ac:dyDescent="0.35">
      <c r="B71" s="11" t="s">
        <v>14</v>
      </c>
      <c r="D71" s="16"/>
      <c r="E71" s="16"/>
      <c r="F71" s="17"/>
      <c r="G71" s="13">
        <v>0</v>
      </c>
      <c r="H71" s="14">
        <v>0</v>
      </c>
      <c r="I71" s="15"/>
      <c r="J71" s="15">
        <f t="shared" si="13"/>
        <v>0</v>
      </c>
      <c r="K71" s="13">
        <v>0</v>
      </c>
      <c r="L71" s="13">
        <v>0</v>
      </c>
      <c r="M71" s="13">
        <v>0</v>
      </c>
      <c r="N71" s="13">
        <v>0</v>
      </c>
      <c r="O71" s="13"/>
    </row>
    <row r="72" spans="2:15" s="6" customFormat="1" x14ac:dyDescent="0.35">
      <c r="B72" s="18" t="s">
        <v>15</v>
      </c>
      <c r="D72" s="19"/>
      <c r="E72" s="19"/>
      <c r="F72" s="20"/>
      <c r="G72" s="21">
        <f>SUM(G69:G71)</f>
        <v>109442.23104285501</v>
      </c>
      <c r="H72" s="22">
        <f>SUM(H69:H71)</f>
        <v>121877.768957145</v>
      </c>
      <c r="I72" s="23"/>
      <c r="J72" s="47">
        <f t="shared" si="13"/>
        <v>450201.59432313795</v>
      </c>
      <c r="K72" s="21">
        <f>SUM(K69:K71)</f>
        <v>133758.56645963699</v>
      </c>
      <c r="L72" s="21">
        <f>SUM(L69:L71)</f>
        <v>105831.42713332798</v>
      </c>
      <c r="M72" s="21">
        <f>SUM(M69:M71)</f>
        <v>109412.571045932</v>
      </c>
      <c r="N72" s="21">
        <f>SUM(N69:N71)</f>
        <v>101199.02968424099</v>
      </c>
      <c r="O72" s="25"/>
    </row>
    <row r="73" spans="2:15" x14ac:dyDescent="0.35">
      <c r="B73" s="38" t="s">
        <v>19</v>
      </c>
      <c r="D73" s="39"/>
      <c r="E73" s="39"/>
      <c r="F73" s="40"/>
      <c r="G73" s="41">
        <f>G72-G74</f>
        <v>105825.20763967605</v>
      </c>
      <c r="H73" s="42">
        <f t="shared" ref="H73" si="22">H72-H74</f>
        <v>117122.11061891199</v>
      </c>
      <c r="I73" s="15"/>
      <c r="J73" s="43">
        <f t="shared" ref="J73" si="23">SUM(K73:N73)</f>
        <v>379013.07625134883</v>
      </c>
      <c r="K73" s="41">
        <f t="shared" ref="K73:N73" si="24">K72-K74</f>
        <v>103785.60855025789</v>
      </c>
      <c r="L73" s="41">
        <f t="shared" si="24"/>
        <v>91299.982982702975</v>
      </c>
      <c r="M73" s="41">
        <f t="shared" si="24"/>
        <v>96287.32829861599</v>
      </c>
      <c r="N73" s="41">
        <f t="shared" si="24"/>
        <v>87640.156419771985</v>
      </c>
    </row>
    <row r="74" spans="2:15" s="6" customFormat="1" x14ac:dyDescent="0.35">
      <c r="B74" s="10" t="s">
        <v>20</v>
      </c>
      <c r="D74" s="26"/>
      <c r="E74" s="26"/>
      <c r="F74" s="27"/>
      <c r="G74" s="25">
        <v>3617.0234031789596</v>
      </c>
      <c r="H74" s="28">
        <v>4755.65833823302</v>
      </c>
      <c r="I74" s="23"/>
      <c r="J74" s="23">
        <f t="shared" si="13"/>
        <v>71188.518071789105</v>
      </c>
      <c r="K74" s="25">
        <v>29972.9579093791</v>
      </c>
      <c r="L74" s="25">
        <v>14531.444150625</v>
      </c>
      <c r="M74" s="25">
        <v>13125.242747316002</v>
      </c>
      <c r="N74" s="25">
        <v>13558.873264468999</v>
      </c>
    </row>
    <row r="75" spans="2:15" s="6" customFormat="1" x14ac:dyDescent="0.35">
      <c r="B75" s="30" t="s">
        <v>21</v>
      </c>
      <c r="C75" s="31"/>
      <c r="D75" s="32"/>
      <c r="E75" s="32"/>
      <c r="F75" s="33"/>
      <c r="G75" s="34">
        <f>G74/G72</f>
        <v>3.3049613195135046E-2</v>
      </c>
      <c r="H75" s="35">
        <f>H74/H72</f>
        <v>3.9019899846584966E-2</v>
      </c>
      <c r="I75" s="36"/>
      <c r="J75" s="36">
        <f>J74/J72</f>
        <v>0.15812586843193771</v>
      </c>
      <c r="K75" s="34">
        <f>K74/K72</f>
        <v>0.22408252946119714</v>
      </c>
      <c r="L75" s="34">
        <f t="shared" ref="L75:N75" si="25">L74/L72</f>
        <v>0.13730745719150206</v>
      </c>
      <c r="M75" s="34">
        <f t="shared" si="25"/>
        <v>0.11996101199199453</v>
      </c>
      <c r="N75" s="34">
        <f t="shared" si="25"/>
        <v>0.13398224574657583</v>
      </c>
    </row>
    <row r="76" spans="2:15" s="6" customFormat="1" x14ac:dyDescent="0.35">
      <c r="B76" s="10"/>
      <c r="D76" s="26"/>
      <c r="E76" s="26"/>
      <c r="F76" s="27"/>
      <c r="G76" s="25"/>
      <c r="H76" s="28"/>
      <c r="I76" s="23"/>
      <c r="J76" s="23"/>
      <c r="K76" s="25"/>
      <c r="L76" s="25"/>
      <c r="M76" s="25"/>
      <c r="N76" s="25"/>
    </row>
    <row r="77" spans="2:15" x14ac:dyDescent="0.35">
      <c r="B77" s="38" t="s">
        <v>22</v>
      </c>
      <c r="D77" s="39"/>
      <c r="E77" s="39"/>
      <c r="F77" s="40"/>
      <c r="G77" s="41">
        <f>G74-G78</f>
        <v>7004.0830863779993</v>
      </c>
      <c r="H77" s="42">
        <f>H74-H78</f>
        <v>7339.5540100500002</v>
      </c>
      <c r="I77" s="15"/>
      <c r="J77" s="43">
        <f t="shared" ref="J77" si="26">SUM(K77:N77)</f>
        <v>27732.748724954996</v>
      </c>
      <c r="K77" s="41">
        <f>K74-K78</f>
        <v>9771.3413112539929</v>
      </c>
      <c r="L77" s="41">
        <f t="shared" ref="L77:N77" si="27">L74-L78</f>
        <v>6388.9952602960011</v>
      </c>
      <c r="M77" s="41">
        <f t="shared" si="27"/>
        <v>6008.0199422430132</v>
      </c>
      <c r="N77" s="41">
        <f t="shared" si="27"/>
        <v>5564.3922111619895</v>
      </c>
    </row>
    <row r="78" spans="2:15" s="6" customFormat="1" x14ac:dyDescent="0.35">
      <c r="B78" s="50" t="s">
        <v>23</v>
      </c>
      <c r="D78" s="51"/>
      <c r="E78" s="51"/>
      <c r="F78" s="52"/>
      <c r="G78" s="53">
        <v>-3387.0596831990397</v>
      </c>
      <c r="H78" s="54">
        <v>-2583.8956718169802</v>
      </c>
      <c r="I78" s="23"/>
      <c r="J78" s="55">
        <f t="shared" si="13"/>
        <v>43455.769346834109</v>
      </c>
      <c r="K78" s="53">
        <v>20201.616598125107</v>
      </c>
      <c r="L78" s="53">
        <v>8142.4488903289994</v>
      </c>
      <c r="M78" s="53">
        <v>7117.2228050729891</v>
      </c>
      <c r="N78" s="53">
        <v>7994.4810533070095</v>
      </c>
    </row>
    <row r="79" spans="2:15" s="6" customFormat="1" x14ac:dyDescent="0.35">
      <c r="B79" s="56" t="s">
        <v>24</v>
      </c>
      <c r="C79" s="57"/>
      <c r="D79" s="58"/>
      <c r="E79" s="58"/>
      <c r="F79" s="59"/>
      <c r="G79" s="60">
        <f>G78/G72</f>
        <v>-3.0948379349766238E-2</v>
      </c>
      <c r="H79" s="61">
        <f t="shared" ref="H79" si="28">H78/H72</f>
        <v>-2.1200713583176409E-2</v>
      </c>
      <c r="I79" s="36"/>
      <c r="J79" s="62">
        <f t="shared" ref="J79:N79" si="29">J78/J72</f>
        <v>9.6525134283827474E-2</v>
      </c>
      <c r="K79" s="60">
        <f t="shared" si="29"/>
        <v>0.1510304508550572</v>
      </c>
      <c r="L79" s="60">
        <f t="shared" si="29"/>
        <v>7.693791070275395E-2</v>
      </c>
      <c r="M79" s="60">
        <f t="shared" si="29"/>
        <v>6.5049406453351138E-2</v>
      </c>
      <c r="N79" s="60">
        <f t="shared" si="29"/>
        <v>7.899760578981059E-2</v>
      </c>
    </row>
    <row r="80" spans="2:15" s="6" customFormat="1" x14ac:dyDescent="0.35">
      <c r="B80" s="10"/>
      <c r="D80" s="12"/>
      <c r="E80" s="12"/>
      <c r="F80" s="13"/>
      <c r="G80" s="25"/>
      <c r="H80" s="28"/>
      <c r="I80" s="23"/>
      <c r="J80" s="23"/>
      <c r="K80" s="25"/>
      <c r="L80" s="25"/>
      <c r="M80" s="25"/>
      <c r="N80" s="25"/>
    </row>
    <row r="81" spans="2:15" ht="17.25" customHeight="1" x14ac:dyDescent="0.35">
      <c r="B81" s="11"/>
      <c r="D81" s="12"/>
      <c r="E81" s="12"/>
      <c r="F81" s="13"/>
      <c r="G81" s="13"/>
      <c r="H81" s="14"/>
      <c r="I81" s="15"/>
      <c r="J81" s="15"/>
      <c r="K81" s="13"/>
      <c r="L81" s="13"/>
      <c r="M81" s="13"/>
      <c r="N81" s="13"/>
    </row>
    <row r="82" spans="2:15" x14ac:dyDescent="0.35">
      <c r="B82" s="46" t="s">
        <v>38</v>
      </c>
      <c r="D82" s="12"/>
      <c r="E82" s="12"/>
      <c r="F82" s="13"/>
      <c r="G82" s="13"/>
      <c r="H82" s="14"/>
      <c r="I82" s="15"/>
      <c r="J82" s="15"/>
      <c r="K82" s="13"/>
      <c r="L82" s="13"/>
      <c r="M82" s="13"/>
      <c r="N82" s="13"/>
      <c r="O82" s="13"/>
    </row>
    <row r="83" spans="2:15" x14ac:dyDescent="0.35">
      <c r="B83" s="11" t="s">
        <v>12</v>
      </c>
      <c r="D83" s="16"/>
      <c r="E83" s="16"/>
      <c r="F83" s="17"/>
      <c r="G83" s="13">
        <f t="shared" ref="G83:H85" si="30">G5-G41-G55-G69</f>
        <v>-26484.486455174192</v>
      </c>
      <c r="H83" s="14">
        <f t="shared" si="30"/>
        <v>-29339.614210215936</v>
      </c>
      <c r="I83" s="15"/>
      <c r="J83" s="15">
        <f t="shared" si="13"/>
        <v>-27952.73920233798</v>
      </c>
      <c r="K83" s="13">
        <f t="shared" ref="K83:N85" si="31">K5-K41-K55-K69</f>
        <v>-15067.474634607526</v>
      </c>
      <c r="L83" s="13">
        <f t="shared" si="31"/>
        <v>-5396.0000557128078</v>
      </c>
      <c r="M83" s="13">
        <f t="shared" si="31"/>
        <v>-8020.5564208617288</v>
      </c>
      <c r="N83" s="13">
        <f t="shared" si="31"/>
        <v>531.29190884408308</v>
      </c>
      <c r="O83" s="13"/>
    </row>
    <row r="84" spans="2:15" x14ac:dyDescent="0.35">
      <c r="B84" s="11" t="s">
        <v>13</v>
      </c>
      <c r="D84" s="16"/>
      <c r="E84" s="16"/>
      <c r="F84" s="17"/>
      <c r="G84" s="13">
        <f t="shared" si="30"/>
        <v>-4316.277</v>
      </c>
      <c r="H84" s="14">
        <f t="shared" si="30"/>
        <v>-1008.3720000000001</v>
      </c>
      <c r="I84" s="15"/>
      <c r="J84" s="15">
        <f t="shared" si="13"/>
        <v>2541.0030000000006</v>
      </c>
      <c r="K84" s="13">
        <f t="shared" si="31"/>
        <v>11355.612000000001</v>
      </c>
      <c r="L84" s="13">
        <f t="shared" si="31"/>
        <v>-5534.4039999999995</v>
      </c>
      <c r="M84" s="13">
        <f t="shared" si="31"/>
        <v>-1915.4490000000005</v>
      </c>
      <c r="N84" s="13">
        <f t="shared" si="31"/>
        <v>-1364.7560000000001</v>
      </c>
      <c r="O84" s="13"/>
    </row>
    <row r="85" spans="2:15" x14ac:dyDescent="0.35">
      <c r="B85" s="11" t="s">
        <v>14</v>
      </c>
      <c r="D85" s="16"/>
      <c r="E85" s="16"/>
      <c r="F85" s="17"/>
      <c r="G85" s="13">
        <f t="shared" si="30"/>
        <v>291.14300000000003</v>
      </c>
      <c r="H85" s="14">
        <f t="shared" si="30"/>
        <v>0</v>
      </c>
      <c r="I85" s="15"/>
      <c r="J85" s="15">
        <f t="shared" si="13"/>
        <v>11.123999999999796</v>
      </c>
      <c r="K85" s="13">
        <f t="shared" si="31"/>
        <v>-4.5474735088646412E-13</v>
      </c>
      <c r="L85" s="13">
        <f>L7-L43-L57-L71</f>
        <v>0</v>
      </c>
      <c r="M85" s="13">
        <f>M7-M43-M57-M71</f>
        <v>-3.8999999999759893E-2</v>
      </c>
      <c r="N85" s="13">
        <f>N7-N43-N57-N71</f>
        <v>11.163000000000011</v>
      </c>
      <c r="O85" s="13"/>
    </row>
    <row r="86" spans="2:15" s="6" customFormat="1" x14ac:dyDescent="0.35">
      <c r="B86" s="18" t="s">
        <v>15</v>
      </c>
      <c r="D86" s="19"/>
      <c r="E86" s="19"/>
      <c r="F86" s="20"/>
      <c r="G86" s="21">
        <f>SUM(G83:G85)</f>
        <v>-30509.620455174194</v>
      </c>
      <c r="H86" s="22">
        <f>SUM(H83:H85)</f>
        <v>-30347.986210215935</v>
      </c>
      <c r="I86" s="23"/>
      <c r="J86" s="47">
        <f t="shared" si="13"/>
        <v>-25400.612202337979</v>
      </c>
      <c r="K86" s="21">
        <f>SUM(K83:K85)</f>
        <v>-3711.8626346075257</v>
      </c>
      <c r="L86" s="21">
        <f>SUM(L83:L85)</f>
        <v>-10930.404055712806</v>
      </c>
      <c r="M86" s="21">
        <f>SUM(M83:M85)</f>
        <v>-9936.04442086173</v>
      </c>
      <c r="N86" s="21">
        <f>SUM(N83:N85)</f>
        <v>-822.30109115591699</v>
      </c>
      <c r="O86" s="25"/>
    </row>
    <row r="87" spans="2:15" x14ac:dyDescent="0.35">
      <c r="B87" s="38" t="s">
        <v>19</v>
      </c>
      <c r="D87" s="39"/>
      <c r="E87" s="39"/>
      <c r="F87" s="40"/>
      <c r="G87" s="41">
        <f>G86-G88</f>
        <v>-40020.889998602332</v>
      </c>
      <c r="H87" s="42">
        <f t="shared" ref="H87" si="32">H86-H88</f>
        <v>-32287.033123739024</v>
      </c>
      <c r="I87" s="15"/>
      <c r="J87" s="43">
        <f t="shared" ref="J87" si="33">SUM(K87:N87)</f>
        <v>18364.997601902902</v>
      </c>
      <c r="K87" s="41">
        <f t="shared" ref="K87:N87" si="34">K86-K88</f>
        <v>4856.4272417421853</v>
      </c>
      <c r="L87" s="41">
        <f t="shared" si="34"/>
        <v>8679.152023331666</v>
      </c>
      <c r="M87" s="41">
        <f t="shared" si="34"/>
        <v>23799.630875903746</v>
      </c>
      <c r="N87" s="41">
        <f t="shared" si="34"/>
        <v>-18970.212539074691</v>
      </c>
    </row>
    <row r="88" spans="2:15" s="6" customFormat="1" x14ac:dyDescent="0.35">
      <c r="B88" s="10" t="s">
        <v>20</v>
      </c>
      <c r="D88" s="26"/>
      <c r="E88" s="26"/>
      <c r="F88" s="27"/>
      <c r="G88" s="25">
        <f>G15-G46-G60-G74</f>
        <v>9511.2695434281377</v>
      </c>
      <c r="H88" s="28">
        <f>H15-H46-H60-H74</f>
        <v>1939.0469135230896</v>
      </c>
      <c r="I88" s="23"/>
      <c r="J88" s="23">
        <f t="shared" si="13"/>
        <v>-43765.609804240885</v>
      </c>
      <c r="K88" s="25">
        <f>K15-K46-K60-K74</f>
        <v>-8568.2898763497105</v>
      </c>
      <c r="L88" s="25">
        <f>L15-L46-L60-L74</f>
        <v>-19609.556079044472</v>
      </c>
      <c r="M88" s="25">
        <f>M15-M46-M60-M74</f>
        <v>-33735.675296765476</v>
      </c>
      <c r="N88" s="25">
        <f>N15-N46-N60-N74</f>
        <v>18147.911447918774</v>
      </c>
    </row>
    <row r="89" spans="2:15" s="6" customFormat="1" x14ac:dyDescent="0.35">
      <c r="B89" s="30" t="s">
        <v>21</v>
      </c>
      <c r="C89" s="31"/>
      <c r="D89" s="32"/>
      <c r="E89" s="32"/>
      <c r="F89" s="33"/>
      <c r="G89" s="34"/>
      <c r="H89" s="35"/>
      <c r="I89" s="36"/>
      <c r="J89" s="36"/>
      <c r="K89" s="34"/>
      <c r="L89" s="34"/>
      <c r="M89" s="34"/>
      <c r="N89" s="34"/>
    </row>
    <row r="90" spans="2:15" s="6" customFormat="1" x14ac:dyDescent="0.35">
      <c r="B90" s="10"/>
      <c r="D90" s="26"/>
      <c r="E90" s="26"/>
      <c r="F90" s="27"/>
      <c r="G90" s="25"/>
      <c r="H90" s="28"/>
      <c r="I90" s="23"/>
      <c r="J90" s="23"/>
      <c r="K90" s="25"/>
      <c r="L90" s="25"/>
      <c r="M90" s="25"/>
      <c r="N90" s="25"/>
    </row>
    <row r="91" spans="2:15" x14ac:dyDescent="0.35">
      <c r="B91" s="38" t="s">
        <v>22</v>
      </c>
      <c r="D91" s="39"/>
      <c r="E91" s="39"/>
      <c r="F91" s="40"/>
      <c r="G91" s="41">
        <f>G88-G92</f>
        <v>16615.943251104251</v>
      </c>
      <c r="H91" s="42">
        <f>H88-H92</f>
        <v>17589.628992703845</v>
      </c>
      <c r="I91" s="15"/>
      <c r="J91" s="43">
        <f t="shared" ref="J91" si="35">SUM(K91:N91)</f>
        <v>75883.159404608828</v>
      </c>
      <c r="K91" s="41">
        <f>K88-K92</f>
        <v>22589.08150162777</v>
      </c>
      <c r="L91" s="41">
        <f t="shared" ref="L91:N91" si="36">L88-L92</f>
        <v>17293.867123691096</v>
      </c>
      <c r="M91" s="41">
        <f t="shared" si="36"/>
        <v>19785.493212416266</v>
      </c>
      <c r="N91" s="41">
        <f t="shared" si="36"/>
        <v>16214.717566873704</v>
      </c>
    </row>
    <row r="92" spans="2:15" s="6" customFormat="1" x14ac:dyDescent="0.35">
      <c r="B92" s="50" t="s">
        <v>23</v>
      </c>
      <c r="D92" s="51"/>
      <c r="E92" s="51"/>
      <c r="F92" s="52"/>
      <c r="G92" s="53">
        <f>G20-G50-G64-G78</f>
        <v>-7104.6737076761137</v>
      </c>
      <c r="H92" s="54">
        <f>H20-H50-H64-H78</f>
        <v>-15650.582079180756</v>
      </c>
      <c r="I92" s="23"/>
      <c r="J92" s="55">
        <f t="shared" si="13"/>
        <v>-119648.76920884973</v>
      </c>
      <c r="K92" s="53">
        <f>K20-K50-K64-K78</f>
        <v>-31157.371377977481</v>
      </c>
      <c r="L92" s="53">
        <f>L20-L50-L64-L78</f>
        <v>-36903.423202735568</v>
      </c>
      <c r="M92" s="53">
        <f>M20-M50-M64-M78</f>
        <v>-53521.168509181742</v>
      </c>
      <c r="N92" s="53">
        <f>N20-N50-N64-N78</f>
        <v>1933.1938810450692</v>
      </c>
    </row>
    <row r="93" spans="2:15" s="6" customFormat="1" x14ac:dyDescent="0.35">
      <c r="B93" s="56" t="s">
        <v>24</v>
      </c>
      <c r="C93" s="57"/>
      <c r="D93" s="58"/>
      <c r="E93" s="58"/>
      <c r="F93" s="59"/>
      <c r="G93" s="60"/>
      <c r="H93" s="61"/>
      <c r="I93" s="36"/>
      <c r="J93" s="62"/>
      <c r="K93" s="60"/>
      <c r="L93" s="60"/>
      <c r="M93" s="60"/>
      <c r="N93" s="60"/>
    </row>
    <row r="94" spans="2:15" s="6" customFormat="1" x14ac:dyDescent="0.35">
      <c r="D94" s="1"/>
      <c r="E94" s="1"/>
      <c r="F94" s="1"/>
      <c r="G94" s="25"/>
      <c r="H94" s="25"/>
      <c r="I94" s="25"/>
      <c r="J94" s="25"/>
      <c r="K94" s="25"/>
      <c r="L94" s="25"/>
      <c r="M94" s="25"/>
      <c r="N94" s="25"/>
    </row>
  </sheetData>
  <mergeCells count="4">
    <mergeCell ref="D2:H2"/>
    <mergeCell ref="J2:N2"/>
    <mergeCell ref="D37:H37"/>
    <mergeCell ref="J37:N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98785604D15F4FB140A9A81936A10B" ma:contentTypeVersion="19" ma:contentTypeDescription="Opprett et nytt dokument." ma:contentTypeScope="" ma:versionID="f7cb2ee219c49751746bdc87e9d45ba7">
  <xsd:schema xmlns:xsd="http://www.w3.org/2001/XMLSchema" xmlns:xs="http://www.w3.org/2001/XMLSchema" xmlns:p="http://schemas.microsoft.com/office/2006/metadata/properties" xmlns:ns2="e6764ac1-1060-4570-8c72-fe0804807129" xmlns:ns3="eb549119-4e79-4f6b-a35f-d7437c727af6" xmlns:ns4="28226b7e-f8f9-4954-b420-94509168682d" targetNamespace="http://schemas.microsoft.com/office/2006/metadata/properties" ma:root="true" ma:fieldsID="8e9caaf1b809ecadd131a5cf50503b33" ns2:_="" ns3:_="" ns4:_="">
    <xsd:import namespace="e6764ac1-1060-4570-8c72-fe0804807129"/>
    <xsd:import namespace="eb549119-4e79-4f6b-a35f-d7437c727af6"/>
    <xsd:import namespace="28226b7e-f8f9-4954-b420-9450916868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764ac1-1060-4570-8c72-fe080480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6977c337-37ba-4984-bc6c-1bee428d1b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49119-4e79-4f6b-a35f-d7437c727af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26b7e-f8f9-4954-b420-94509168682d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bdb6c717-45a4-40db-a4a8-30c7af485266}" ma:internalName="TaxCatchAll" ma:showField="CatchAllData" ma:web="eb549119-4e79-4f6b-a35f-d7437c727a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764ac1-1060-4570-8c72-fe0804807129">
      <Terms xmlns="http://schemas.microsoft.com/office/infopath/2007/PartnerControls"/>
    </lcf76f155ced4ddcb4097134ff3c332f>
    <TaxCatchAll xmlns="28226b7e-f8f9-4954-b420-94509168682d" xsi:nil="true"/>
  </documentManagement>
</p:properties>
</file>

<file path=customXml/itemProps1.xml><?xml version="1.0" encoding="utf-8"?>
<ds:datastoreItem xmlns:ds="http://schemas.openxmlformats.org/officeDocument/2006/customXml" ds:itemID="{9C27834D-11D2-4299-BE01-8AD5E38866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769FD-8C78-4231-9946-4EFD6157C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764ac1-1060-4570-8c72-fe0804807129"/>
    <ds:schemaRef ds:uri="eb549119-4e79-4f6b-a35f-d7437c727af6"/>
    <ds:schemaRef ds:uri="28226b7e-f8f9-4954-b420-9450916868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CF251-6B67-4048-A735-F3B8300EF99F}">
  <ds:schemaRefs>
    <ds:schemaRef ds:uri="http://schemas.microsoft.com/office/2006/metadata/properties"/>
    <ds:schemaRef ds:uri="http://schemas.microsoft.com/office/infopath/2007/PartnerControls"/>
    <ds:schemaRef ds:uri="e6764ac1-1060-4570-8c72-fe0804807129"/>
    <ds:schemaRef ds:uri="28226b7e-f8f9-4954-b420-9450916868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P&amp;L &amp; segment P&amp;L for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Ove Bueide</dc:creator>
  <cp:lastModifiedBy>Geir Ove Bueide</cp:lastModifiedBy>
  <dcterms:created xsi:type="dcterms:W3CDTF">2025-08-12T09:49:10Z</dcterms:created>
  <dcterms:modified xsi:type="dcterms:W3CDTF">2025-08-12T12:04:49Z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0x010100B298785604D15F4FB140A9A81936A10B</vt:lpwstr>
  </property>
  <property fmtid="{D5CDD505-2E9C-101B-9397-08002B2CF9AE}" pid="3" name="MediaServiceImageTags">
    <vt:lpwstr/>
  </property>
</Properties>
</file>